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国民健康保険税試算" sheetId="2" r:id="rId1"/>
    <sheet name="入力例" sheetId="6" r:id="rId2"/>
    <sheet name="ご利用にあたって（注意事項）" sheetId="3" r:id="rId3"/>
    <sheet name="数式" sheetId="1" state="hidden" r:id="rId4"/>
    <sheet name="税率設定" sheetId="5" state="hidden" r:id="rId5"/>
  </sheets>
  <definedNames>
    <definedName name="_xlnm.Print_Area" localSheetId="0">国民健康保険税試算!$A$1:$W$27</definedName>
    <definedName name="_xlnm.Print_Area" localSheetId="1">入力例!$A$1:$W$27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 l="1"/>
  <c r="I26" i="6" l="1"/>
  <c r="F26" i="6"/>
  <c r="E26" i="6"/>
  <c r="I25" i="6"/>
  <c r="F25" i="6"/>
  <c r="E25" i="6"/>
  <c r="N82" i="1" l="1"/>
  <c r="Q11" i="2" s="1"/>
  <c r="B80" i="1" l="1"/>
  <c r="C80" i="1"/>
  <c r="F9" i="2" s="1"/>
  <c r="D80" i="1"/>
  <c r="G9" i="2" s="1"/>
  <c r="E80" i="1"/>
  <c r="H9" i="2" s="1"/>
  <c r="F80" i="1"/>
  <c r="I9" i="2" s="1"/>
  <c r="G80" i="1"/>
  <c r="J9" i="2" s="1"/>
  <c r="H80" i="1"/>
  <c r="K9" i="2" s="1"/>
  <c r="I80" i="1"/>
  <c r="L9" i="2" s="1"/>
  <c r="J80" i="1"/>
  <c r="M9" i="2" s="1"/>
  <c r="K80" i="1"/>
  <c r="N9" i="2" s="1"/>
  <c r="L80" i="1"/>
  <c r="O9" i="2" s="1"/>
  <c r="M80" i="1"/>
  <c r="P9" i="2" s="1"/>
  <c r="N80" i="1"/>
  <c r="Q9" i="2" s="1"/>
  <c r="B82" i="1"/>
  <c r="C82" i="1"/>
  <c r="F11" i="2" s="1"/>
  <c r="D82" i="1"/>
  <c r="G11" i="2" s="1"/>
  <c r="E82" i="1"/>
  <c r="H11" i="2" s="1"/>
  <c r="F82" i="1"/>
  <c r="I11" i="2" s="1"/>
  <c r="G82" i="1"/>
  <c r="J11" i="2" s="1"/>
  <c r="H82" i="1"/>
  <c r="K11" i="2" s="1"/>
  <c r="I82" i="1"/>
  <c r="L11" i="2" s="1"/>
  <c r="J82" i="1"/>
  <c r="M11" i="2" s="1"/>
  <c r="K82" i="1"/>
  <c r="N11" i="2" s="1"/>
  <c r="L82" i="1"/>
  <c r="O11" i="2" s="1"/>
  <c r="M82" i="1"/>
  <c r="P11" i="2" s="1"/>
  <c r="U1" i="2"/>
  <c r="I26" i="2" l="1"/>
  <c r="F26" i="2"/>
  <c r="E26" i="2"/>
  <c r="I25" i="2"/>
  <c r="F25" i="2"/>
  <c r="E25" i="2"/>
  <c r="U9" i="2" l="1"/>
  <c r="U11" i="2"/>
  <c r="Z9" i="1"/>
  <c r="Z4" i="1"/>
  <c r="Z5" i="1"/>
  <c r="Z6" i="1"/>
  <c r="Z7" i="1"/>
  <c r="Z8" i="1"/>
  <c r="Z3" i="1"/>
  <c r="S4" i="1"/>
  <c r="S5" i="1"/>
  <c r="S6" i="1"/>
  <c r="S7" i="1"/>
  <c r="S8" i="1"/>
  <c r="S9" i="1"/>
  <c r="S3" i="1"/>
  <c r="L3" i="1"/>
  <c r="L4" i="1"/>
  <c r="L5" i="1"/>
  <c r="L6" i="1"/>
  <c r="L7" i="1"/>
  <c r="L8" i="1"/>
  <c r="L9" i="1"/>
  <c r="T10" i="2"/>
  <c r="T11" i="2"/>
  <c r="E10" i="1" l="1"/>
  <c r="E4" i="1"/>
  <c r="E5" i="1"/>
  <c r="E6" i="1"/>
  <c r="E7" i="1"/>
  <c r="E8" i="1"/>
  <c r="E9" i="1"/>
  <c r="E3" i="1"/>
  <c r="B39" i="1" l="1"/>
  <c r="B33" i="1"/>
  <c r="B34" i="1"/>
  <c r="B35" i="1"/>
  <c r="B36" i="1"/>
  <c r="B37" i="1"/>
  <c r="B38" i="1"/>
  <c r="B32" i="1"/>
  <c r="J36" i="1" l="1"/>
  <c r="K36" i="1"/>
  <c r="I36" i="1"/>
  <c r="I38" i="1"/>
  <c r="J38" i="1"/>
  <c r="K38" i="1"/>
  <c r="K37" i="1"/>
  <c r="I37" i="1"/>
  <c r="J37" i="1"/>
  <c r="J35" i="1"/>
  <c r="K35" i="1"/>
  <c r="I35" i="1"/>
  <c r="I34" i="1"/>
  <c r="K34" i="1"/>
  <c r="J34" i="1"/>
  <c r="J33" i="1"/>
  <c r="I33" i="1"/>
  <c r="K33" i="1"/>
  <c r="I39" i="1"/>
  <c r="K39" i="1"/>
  <c r="J39" i="1"/>
  <c r="J32" i="1"/>
  <c r="I32" i="1"/>
  <c r="K32" i="1"/>
  <c r="D32" i="1"/>
  <c r="C32" i="1"/>
  <c r="F34" i="1"/>
  <c r="H34" i="1"/>
  <c r="L34" i="1"/>
  <c r="M34" i="1"/>
  <c r="H32" i="1"/>
  <c r="L32" i="1"/>
  <c r="M32" i="1"/>
  <c r="C35" i="1"/>
  <c r="M35" i="1"/>
  <c r="H35" i="1"/>
  <c r="L35" i="1"/>
  <c r="G38" i="1"/>
  <c r="H38" i="1"/>
  <c r="L38" i="1"/>
  <c r="M38" i="1"/>
  <c r="E37" i="1"/>
  <c r="M37" i="1"/>
  <c r="H37" i="1"/>
  <c r="L37" i="1"/>
  <c r="E33" i="1"/>
  <c r="M33" i="1"/>
  <c r="H33" i="1"/>
  <c r="L33" i="1"/>
  <c r="D36" i="1"/>
  <c r="H36" i="1"/>
  <c r="L36" i="1"/>
  <c r="M36" i="1"/>
  <c r="C39" i="1"/>
  <c r="M39" i="1"/>
  <c r="H39" i="1"/>
  <c r="L39" i="1"/>
  <c r="D39" i="1"/>
  <c r="G36" i="1"/>
  <c r="C36" i="1"/>
  <c r="D37" i="1"/>
  <c r="E34" i="1"/>
  <c r="F38" i="1"/>
  <c r="D33" i="1"/>
  <c r="F35" i="1"/>
  <c r="G39" i="1"/>
  <c r="E38" i="1"/>
  <c r="G37" i="1"/>
  <c r="C37" i="1"/>
  <c r="F36" i="1"/>
  <c r="E35" i="1"/>
  <c r="D34" i="1"/>
  <c r="G33" i="1"/>
  <c r="C33" i="1"/>
  <c r="G32" i="1"/>
  <c r="E32" i="1"/>
  <c r="F39" i="1"/>
  <c r="D38" i="1"/>
  <c r="F37" i="1"/>
  <c r="E36" i="1"/>
  <c r="D35" i="1"/>
  <c r="G34" i="1"/>
  <c r="C34" i="1"/>
  <c r="F33" i="1"/>
  <c r="C38" i="1"/>
  <c r="F32" i="1"/>
  <c r="E39" i="1"/>
  <c r="G35" i="1"/>
  <c r="B65" i="1"/>
  <c r="C65" i="1" s="1"/>
  <c r="P65" i="1" s="1"/>
  <c r="P67" i="1" l="1"/>
  <c r="P72" i="1"/>
  <c r="P69" i="1"/>
  <c r="P73" i="1"/>
  <c r="P70" i="1"/>
  <c r="P66" i="1"/>
  <c r="P68" i="1"/>
  <c r="P71" i="1"/>
  <c r="B71" i="1"/>
  <c r="B81" i="1" s="1"/>
  <c r="B72" i="1"/>
  <c r="B69" i="1"/>
  <c r="B79" i="1" s="1"/>
  <c r="O65" i="1"/>
  <c r="N39" i="1"/>
  <c r="B10" i="1" s="1"/>
  <c r="N35" i="1"/>
  <c r="B6" i="1" s="1"/>
  <c r="N37" i="1"/>
  <c r="B8" i="1" s="1"/>
  <c r="N36" i="1"/>
  <c r="B7" i="1" s="1"/>
  <c r="N34" i="1"/>
  <c r="B5" i="1" s="1"/>
  <c r="N33" i="1"/>
  <c r="B4" i="1" s="1"/>
  <c r="N38" i="1"/>
  <c r="B9" i="1" s="1"/>
  <c r="N32" i="1"/>
  <c r="B3" i="1" s="1"/>
  <c r="R11" i="2"/>
  <c r="B68" i="1"/>
  <c r="B78" i="1" s="1"/>
  <c r="B67" i="1"/>
  <c r="B77" i="1" s="1"/>
  <c r="B70" i="1"/>
  <c r="B73" i="1"/>
  <c r="B83" i="1" s="1"/>
  <c r="B66" i="1"/>
  <c r="B76" i="1" s="1"/>
  <c r="D65" i="1"/>
  <c r="S11" i="2"/>
  <c r="AI9" i="1" s="1"/>
  <c r="N8" i="1" l="1"/>
  <c r="AB8" i="1"/>
  <c r="U8" i="1"/>
  <c r="AB9" i="1"/>
  <c r="U9" i="1"/>
  <c r="N9" i="1"/>
  <c r="AB7" i="1"/>
  <c r="U7" i="1"/>
  <c r="N7" i="1"/>
  <c r="N5" i="1"/>
  <c r="AB5" i="1"/>
  <c r="U5" i="1"/>
  <c r="U3" i="1"/>
  <c r="N3" i="1"/>
  <c r="AB3" i="1"/>
  <c r="N4" i="1"/>
  <c r="AB4" i="1"/>
  <c r="U4" i="1"/>
  <c r="O73" i="1"/>
  <c r="O69" i="1"/>
  <c r="O72" i="1"/>
  <c r="O68" i="1"/>
  <c r="O71" i="1"/>
  <c r="O67" i="1"/>
  <c r="O70" i="1"/>
  <c r="AG9" i="1"/>
  <c r="AH9" i="1"/>
  <c r="O66" i="1"/>
  <c r="C68" i="1"/>
  <c r="C78" i="1" s="1"/>
  <c r="F7" i="2" s="1"/>
  <c r="C72" i="1"/>
  <c r="C66" i="1"/>
  <c r="C76" i="1" s="1"/>
  <c r="C73" i="1"/>
  <c r="C83" i="1" s="1"/>
  <c r="C69" i="1"/>
  <c r="C79" i="1" s="1"/>
  <c r="F8" i="2" s="1"/>
  <c r="C70" i="1"/>
  <c r="C67" i="1"/>
  <c r="C77" i="1" s="1"/>
  <c r="F6" i="2" s="1"/>
  <c r="C71" i="1"/>
  <c r="C81" i="1" s="1"/>
  <c r="F10" i="2" s="1"/>
  <c r="E65" i="1"/>
  <c r="D67" i="1"/>
  <c r="D77" i="1" s="1"/>
  <c r="G6" i="2" s="1"/>
  <c r="D71" i="1"/>
  <c r="D81" i="1" s="1"/>
  <c r="G10" i="2" s="1"/>
  <c r="D68" i="1"/>
  <c r="D78" i="1" s="1"/>
  <c r="G7" i="2" s="1"/>
  <c r="D66" i="1"/>
  <c r="D76" i="1" s="1"/>
  <c r="G5" i="2" s="1"/>
  <c r="D72" i="1"/>
  <c r="D73" i="1"/>
  <c r="D83" i="1" s="1"/>
  <c r="D69" i="1"/>
  <c r="D79" i="1" s="1"/>
  <c r="G8" i="2" s="1"/>
  <c r="D70" i="1"/>
  <c r="B49" i="1" l="1"/>
  <c r="B60" i="1"/>
  <c r="B58" i="1"/>
  <c r="B47" i="1"/>
  <c r="B48" i="1"/>
  <c r="B59" i="1"/>
  <c r="B57" i="1"/>
  <c r="B46" i="1"/>
  <c r="B61" i="1"/>
  <c r="D61" i="1" s="1"/>
  <c r="B50" i="1"/>
  <c r="B56" i="1"/>
  <c r="B45" i="1"/>
  <c r="B55" i="1"/>
  <c r="B44" i="1"/>
  <c r="B54" i="1"/>
  <c r="B43" i="1"/>
  <c r="F12" i="2"/>
  <c r="G12" i="2"/>
  <c r="F65" i="1"/>
  <c r="E70" i="1"/>
  <c r="E67" i="1"/>
  <c r="E77" i="1" s="1"/>
  <c r="H6" i="2" s="1"/>
  <c r="E71" i="1"/>
  <c r="E81" i="1" s="1"/>
  <c r="H10" i="2" s="1"/>
  <c r="E72" i="1"/>
  <c r="E73" i="1"/>
  <c r="E83" i="1" s="1"/>
  <c r="E68" i="1"/>
  <c r="E78" i="1" s="1"/>
  <c r="H7" i="2" s="1"/>
  <c r="E66" i="1"/>
  <c r="E76" i="1" s="1"/>
  <c r="H5" i="2" s="1"/>
  <c r="E69" i="1"/>
  <c r="E79" i="1" s="1"/>
  <c r="H8" i="2" s="1"/>
  <c r="E43" i="1" l="1"/>
  <c r="D43" i="1"/>
  <c r="E54" i="1"/>
  <c r="C54" i="1"/>
  <c r="G54" i="1"/>
  <c r="D54" i="1"/>
  <c r="C43" i="1"/>
  <c r="F54" i="1"/>
  <c r="G43" i="1"/>
  <c r="F43" i="1"/>
  <c r="H12" i="2"/>
  <c r="D50" i="1"/>
  <c r="F50" i="1"/>
  <c r="G50" i="1"/>
  <c r="E50" i="1"/>
  <c r="C50" i="1"/>
  <c r="E49" i="1"/>
  <c r="C49" i="1"/>
  <c r="D49" i="1"/>
  <c r="F49" i="1"/>
  <c r="G49" i="1"/>
  <c r="E45" i="1"/>
  <c r="G45" i="1"/>
  <c r="F45" i="1"/>
  <c r="C45" i="1"/>
  <c r="D45" i="1"/>
  <c r="F61" i="1"/>
  <c r="C61" i="1"/>
  <c r="G61" i="1"/>
  <c r="E61" i="1"/>
  <c r="C60" i="1"/>
  <c r="G60" i="1"/>
  <c r="F60" i="1"/>
  <c r="D60" i="1"/>
  <c r="E60" i="1"/>
  <c r="C56" i="1"/>
  <c r="G56" i="1"/>
  <c r="E56" i="1"/>
  <c r="D56" i="1"/>
  <c r="F56" i="1"/>
  <c r="D46" i="1"/>
  <c r="C46" i="1"/>
  <c r="E46" i="1"/>
  <c r="F46" i="1"/>
  <c r="G46" i="1"/>
  <c r="F48" i="1"/>
  <c r="C48" i="1"/>
  <c r="G48" i="1"/>
  <c r="D48" i="1"/>
  <c r="E48" i="1"/>
  <c r="C47" i="1"/>
  <c r="G47" i="1"/>
  <c r="E47" i="1"/>
  <c r="F47" i="1"/>
  <c r="D47" i="1"/>
  <c r="F57" i="1"/>
  <c r="E57" i="1"/>
  <c r="C57" i="1"/>
  <c r="G57" i="1"/>
  <c r="D57" i="1"/>
  <c r="D59" i="1"/>
  <c r="F59" i="1"/>
  <c r="C59" i="1"/>
  <c r="E59" i="1"/>
  <c r="G59" i="1"/>
  <c r="E58" i="1"/>
  <c r="C58" i="1"/>
  <c r="F58" i="1"/>
  <c r="G58" i="1"/>
  <c r="D58" i="1"/>
  <c r="D44" i="1"/>
  <c r="E44" i="1"/>
  <c r="G44" i="1"/>
  <c r="F44" i="1"/>
  <c r="C44" i="1"/>
  <c r="C55" i="1"/>
  <c r="G55" i="1"/>
  <c r="D55" i="1"/>
  <c r="F55" i="1"/>
  <c r="E55" i="1"/>
  <c r="G65" i="1"/>
  <c r="F73" i="1"/>
  <c r="F83" i="1" s="1"/>
  <c r="F69" i="1"/>
  <c r="F79" i="1" s="1"/>
  <c r="I8" i="2" s="1"/>
  <c r="F71" i="1"/>
  <c r="F81" i="1" s="1"/>
  <c r="I10" i="2" s="1"/>
  <c r="F72" i="1"/>
  <c r="F70" i="1"/>
  <c r="F67" i="1"/>
  <c r="F77" i="1" s="1"/>
  <c r="I6" i="2" s="1"/>
  <c r="F68" i="1"/>
  <c r="F78" i="1" s="1"/>
  <c r="I7" i="2" s="1"/>
  <c r="F66" i="1"/>
  <c r="F76" i="1" s="1"/>
  <c r="I5" i="2" s="1"/>
  <c r="H58" i="1" l="1"/>
  <c r="I58" i="1" s="1"/>
  <c r="H60" i="1"/>
  <c r="H46" i="1"/>
  <c r="H59" i="1"/>
  <c r="I59" i="1" s="1"/>
  <c r="H47" i="1"/>
  <c r="H48" i="1"/>
  <c r="H49" i="1"/>
  <c r="H45" i="1"/>
  <c r="H44" i="1"/>
  <c r="H57" i="1"/>
  <c r="I57" i="1" s="1"/>
  <c r="H56" i="1"/>
  <c r="I56" i="1" s="1"/>
  <c r="H55" i="1"/>
  <c r="I55" i="1" s="1"/>
  <c r="H50" i="1"/>
  <c r="H61" i="1"/>
  <c r="I61" i="1" s="1"/>
  <c r="H54" i="1"/>
  <c r="I54" i="1" s="1"/>
  <c r="H43" i="1"/>
  <c r="I12" i="2"/>
  <c r="I60" i="1"/>
  <c r="D9" i="1" s="1"/>
  <c r="H65" i="1"/>
  <c r="G68" i="1"/>
  <c r="G78" i="1" s="1"/>
  <c r="J7" i="2" s="1"/>
  <c r="G72" i="1"/>
  <c r="G66" i="1"/>
  <c r="G76" i="1" s="1"/>
  <c r="J5" i="2" s="1"/>
  <c r="G73" i="1"/>
  <c r="G83" i="1" s="1"/>
  <c r="G69" i="1"/>
  <c r="G79" i="1" s="1"/>
  <c r="J8" i="2" s="1"/>
  <c r="G67" i="1"/>
  <c r="G77" i="1" s="1"/>
  <c r="J6" i="2" s="1"/>
  <c r="G70" i="1"/>
  <c r="G71" i="1"/>
  <c r="G81" i="1" s="1"/>
  <c r="J10" i="2" s="1"/>
  <c r="D6" i="1" l="1"/>
  <c r="D4" i="1"/>
  <c r="C3" i="1"/>
  <c r="D3" i="1"/>
  <c r="G3" i="1" s="1"/>
  <c r="I3" i="1" s="1"/>
  <c r="D10" i="1"/>
  <c r="G10" i="1" s="1"/>
  <c r="I10" i="1" s="1"/>
  <c r="C22" i="1" s="1"/>
  <c r="D5" i="1"/>
  <c r="G5" i="1" s="1"/>
  <c r="I5" i="1" s="1"/>
  <c r="G6" i="1"/>
  <c r="I6" i="1" s="1"/>
  <c r="G9" i="1"/>
  <c r="I9" i="1" s="1"/>
  <c r="D8" i="1"/>
  <c r="G4" i="1"/>
  <c r="I4" i="1" s="1"/>
  <c r="D7" i="1"/>
  <c r="J12" i="2"/>
  <c r="C9" i="1"/>
  <c r="C10" i="1"/>
  <c r="C5" i="1"/>
  <c r="C8" i="1"/>
  <c r="C6" i="1"/>
  <c r="C4" i="1"/>
  <c r="C7" i="1"/>
  <c r="I65" i="1"/>
  <c r="H67" i="1"/>
  <c r="H77" i="1" s="1"/>
  <c r="K6" i="2" s="1"/>
  <c r="H71" i="1"/>
  <c r="H81" i="1" s="1"/>
  <c r="K10" i="2" s="1"/>
  <c r="H72" i="1"/>
  <c r="H73" i="1"/>
  <c r="H83" i="1" s="1"/>
  <c r="H68" i="1"/>
  <c r="H78" i="1" s="1"/>
  <c r="K7" i="2" s="1"/>
  <c r="H66" i="1"/>
  <c r="H76" i="1" s="1"/>
  <c r="K5" i="2" s="1"/>
  <c r="H69" i="1"/>
  <c r="H79" i="1" s="1"/>
  <c r="K8" i="2" s="1"/>
  <c r="H70" i="1"/>
  <c r="F3" i="1" l="1"/>
  <c r="H3" i="1" s="1"/>
  <c r="T5" i="2" s="1"/>
  <c r="D22" i="1"/>
  <c r="G8" i="1"/>
  <c r="I8" i="1" s="1"/>
  <c r="G7" i="1"/>
  <c r="I7" i="1" s="1"/>
  <c r="K12" i="2"/>
  <c r="F4" i="1"/>
  <c r="H4" i="1" s="1"/>
  <c r="J4" i="1" s="1"/>
  <c r="F9" i="1"/>
  <c r="H9" i="1" s="1"/>
  <c r="J9" i="1" s="1"/>
  <c r="F8" i="1"/>
  <c r="H8" i="1" s="1"/>
  <c r="J8" i="1" s="1"/>
  <c r="K8" i="1" s="1"/>
  <c r="F10" i="1"/>
  <c r="H10" i="1" s="1"/>
  <c r="F7" i="1"/>
  <c r="H7" i="1" s="1"/>
  <c r="J7" i="1" s="1"/>
  <c r="F6" i="1"/>
  <c r="H6" i="1" s="1"/>
  <c r="J6" i="1" s="1"/>
  <c r="F5" i="1"/>
  <c r="H5" i="1" s="1"/>
  <c r="J5" i="1" s="1"/>
  <c r="T9" i="2"/>
  <c r="J65" i="1"/>
  <c r="I70" i="1"/>
  <c r="I66" i="1"/>
  <c r="I76" i="1" s="1"/>
  <c r="L5" i="2" s="1"/>
  <c r="I67" i="1"/>
  <c r="I77" i="1" s="1"/>
  <c r="L6" i="2" s="1"/>
  <c r="I71" i="1"/>
  <c r="I81" i="1" s="1"/>
  <c r="L10" i="2" s="1"/>
  <c r="I68" i="1"/>
  <c r="I78" i="1" s="1"/>
  <c r="L7" i="2" s="1"/>
  <c r="I72" i="1"/>
  <c r="I73" i="1"/>
  <c r="I83" i="1" s="1"/>
  <c r="I69" i="1"/>
  <c r="I79" i="1" s="1"/>
  <c r="L8" i="2" s="1"/>
  <c r="T8" i="2" l="1"/>
  <c r="T6" i="2"/>
  <c r="J3" i="1"/>
  <c r="T7" i="2"/>
  <c r="K9" i="1"/>
  <c r="R9" i="1"/>
  <c r="Y9" i="1"/>
  <c r="L12" i="2"/>
  <c r="R8" i="1"/>
  <c r="Y8" i="1"/>
  <c r="R6" i="1"/>
  <c r="K6" i="1"/>
  <c r="Y6" i="1"/>
  <c r="K7" i="1"/>
  <c r="Y7" i="1"/>
  <c r="R7" i="1"/>
  <c r="K5" i="1"/>
  <c r="Y5" i="1"/>
  <c r="R5" i="1"/>
  <c r="K4" i="1"/>
  <c r="R4" i="1"/>
  <c r="Y4" i="1"/>
  <c r="K65" i="1"/>
  <c r="J73" i="1"/>
  <c r="J83" i="1" s="1"/>
  <c r="J69" i="1"/>
  <c r="J79" i="1" s="1"/>
  <c r="M8" i="2" s="1"/>
  <c r="J70" i="1"/>
  <c r="J66" i="1"/>
  <c r="J76" i="1" s="1"/>
  <c r="M5" i="2" s="1"/>
  <c r="J67" i="1"/>
  <c r="J77" i="1" s="1"/>
  <c r="M6" i="2" s="1"/>
  <c r="J71" i="1"/>
  <c r="J81" i="1" s="1"/>
  <c r="M10" i="2" s="1"/>
  <c r="J68" i="1"/>
  <c r="J78" i="1" s="1"/>
  <c r="M7" i="2" s="1"/>
  <c r="J72" i="1"/>
  <c r="K3" i="1" l="1"/>
  <c r="Y3" i="1"/>
  <c r="R3" i="1"/>
  <c r="M12" i="2"/>
  <c r="L65" i="1"/>
  <c r="K68" i="1"/>
  <c r="K78" i="1" s="1"/>
  <c r="N7" i="2" s="1"/>
  <c r="K72" i="1"/>
  <c r="K66" i="1"/>
  <c r="K76" i="1" s="1"/>
  <c r="N5" i="2" s="1"/>
  <c r="K73" i="1"/>
  <c r="K83" i="1" s="1"/>
  <c r="K69" i="1"/>
  <c r="K79" i="1" s="1"/>
  <c r="N8" i="2" s="1"/>
  <c r="K70" i="1"/>
  <c r="K67" i="1"/>
  <c r="K77" i="1" s="1"/>
  <c r="N6" i="2" s="1"/>
  <c r="K71" i="1"/>
  <c r="K81" i="1" s="1"/>
  <c r="N10" i="2" s="1"/>
  <c r="N12" i="2" l="1"/>
  <c r="M65" i="1"/>
  <c r="L67" i="1"/>
  <c r="L77" i="1" s="1"/>
  <c r="O6" i="2" s="1"/>
  <c r="L71" i="1"/>
  <c r="L81" i="1" s="1"/>
  <c r="O10" i="2" s="1"/>
  <c r="L68" i="1"/>
  <c r="L78" i="1" s="1"/>
  <c r="O7" i="2" s="1"/>
  <c r="L66" i="1"/>
  <c r="L76" i="1" s="1"/>
  <c r="O5" i="2" s="1"/>
  <c r="L72" i="1"/>
  <c r="L73" i="1"/>
  <c r="L83" i="1" s="1"/>
  <c r="L69" i="1"/>
  <c r="L79" i="1" s="1"/>
  <c r="O8" i="2" s="1"/>
  <c r="L70" i="1"/>
  <c r="O12" i="2" l="1"/>
  <c r="N65" i="1"/>
  <c r="M70" i="1"/>
  <c r="M67" i="1"/>
  <c r="M77" i="1" s="1"/>
  <c r="P6" i="2" s="1"/>
  <c r="M71" i="1"/>
  <c r="M81" i="1" s="1"/>
  <c r="P10" i="2" s="1"/>
  <c r="M72" i="1"/>
  <c r="M73" i="1"/>
  <c r="M83" i="1" s="1"/>
  <c r="M68" i="1"/>
  <c r="M78" i="1" s="1"/>
  <c r="P7" i="2" s="1"/>
  <c r="M66" i="1"/>
  <c r="M76" i="1" s="1"/>
  <c r="P5" i="2" s="1"/>
  <c r="M69" i="1"/>
  <c r="M79" i="1" s="1"/>
  <c r="P8" i="2" s="1"/>
  <c r="N69" i="1" l="1"/>
  <c r="N79" i="1" s="1"/>
  <c r="Q8" i="2" s="1"/>
  <c r="S8" i="2" s="1"/>
  <c r="AI6" i="1" s="1"/>
  <c r="N68" i="1"/>
  <c r="N78" i="1" s="1"/>
  <c r="N72" i="1"/>
  <c r="N67" i="1"/>
  <c r="N77" i="1" s="1"/>
  <c r="Q6" i="2" s="1"/>
  <c r="S6" i="2" s="1"/>
  <c r="N70" i="1"/>
  <c r="N66" i="1"/>
  <c r="N76" i="1" s="1"/>
  <c r="Q5" i="2" s="1"/>
  <c r="P12" i="2"/>
  <c r="S9" i="2"/>
  <c r="AI7" i="1" s="1"/>
  <c r="R9" i="2"/>
  <c r="N73" i="1"/>
  <c r="N83" i="1" s="1"/>
  <c r="N71" i="1"/>
  <c r="N81" i="1" s="1"/>
  <c r="Q10" i="2" s="1"/>
  <c r="R10" i="2" s="1"/>
  <c r="R8" i="2" l="1"/>
  <c r="AH6" i="1" s="1"/>
  <c r="AI4" i="1"/>
  <c r="R5" i="2"/>
  <c r="S5" i="2"/>
  <c r="R6" i="2"/>
  <c r="S10" i="2"/>
  <c r="AI8" i="1" s="1"/>
  <c r="C89" i="1"/>
  <c r="C19" i="2" s="1"/>
  <c r="Q7" i="2"/>
  <c r="AG7" i="1"/>
  <c r="AH7" i="1"/>
  <c r="AG8" i="1"/>
  <c r="AH8" i="1"/>
  <c r="AG6" i="1" l="1"/>
  <c r="AI3" i="1"/>
  <c r="AG3" i="1"/>
  <c r="AH4" i="1"/>
  <c r="AH3" i="1"/>
  <c r="AG4" i="1"/>
  <c r="R7" i="2"/>
  <c r="S7" i="2"/>
  <c r="Q12" i="2"/>
  <c r="C13" i="1" s="1"/>
  <c r="E13" i="1" s="1"/>
  <c r="B15" i="1" s="1"/>
  <c r="AI5" i="1" l="1"/>
  <c r="D15" i="1"/>
  <c r="C15" i="1"/>
  <c r="G13" i="1"/>
  <c r="B16" i="1"/>
  <c r="B18" i="1"/>
  <c r="B17" i="1"/>
  <c r="B20" i="1"/>
  <c r="D20" i="1" s="1"/>
  <c r="B19" i="1"/>
  <c r="B21" i="1"/>
  <c r="D21" i="1" s="1"/>
  <c r="AG5" i="1"/>
  <c r="AH5" i="1"/>
  <c r="C20" i="1" l="1"/>
  <c r="C16" i="1"/>
  <c r="D16" i="1"/>
  <c r="C17" i="1"/>
  <c r="D17" i="1"/>
  <c r="D19" i="1"/>
  <c r="C19" i="1"/>
  <c r="C18" i="1"/>
  <c r="D18" i="1"/>
  <c r="C21" i="1"/>
  <c r="K13" i="1" l="1"/>
  <c r="G18" i="1" s="1"/>
  <c r="I13" i="1"/>
  <c r="G17" i="1" l="1"/>
  <c r="H17" i="1" s="1"/>
  <c r="G16" i="1"/>
  <c r="H16" i="1" s="1"/>
  <c r="H18" i="1"/>
  <c r="M13" i="1" l="1"/>
  <c r="C87" i="1" s="1"/>
  <c r="AA6" i="1" l="1"/>
  <c r="AB6" i="1" s="1"/>
  <c r="M6" i="1"/>
  <c r="N6" i="1" s="1"/>
  <c r="AA9" i="1"/>
  <c r="AA7" i="1"/>
  <c r="T8" i="1"/>
  <c r="T5" i="1"/>
  <c r="M5" i="1"/>
  <c r="M3" i="1"/>
  <c r="O3" i="1" s="1"/>
  <c r="AA8" i="1"/>
  <c r="AA4" i="1"/>
  <c r="T4" i="1"/>
  <c r="AA3" i="1"/>
  <c r="T7" i="1"/>
  <c r="V7" i="1" s="1"/>
  <c r="T9" i="1"/>
  <c r="M7" i="1"/>
  <c r="M8" i="1"/>
  <c r="T6" i="1"/>
  <c r="U6" i="1" s="1"/>
  <c r="M9" i="1"/>
  <c r="T3" i="1"/>
  <c r="AA5" i="1"/>
  <c r="M4" i="1"/>
  <c r="U10" i="2"/>
  <c r="O4" i="1" l="1"/>
  <c r="P4" i="1" s="1"/>
  <c r="Q4" i="1" s="1"/>
  <c r="V6" i="1"/>
  <c r="W6" i="1" s="1"/>
  <c r="X6" i="1" s="1"/>
  <c r="AK6" i="1" s="1"/>
  <c r="AC5" i="1"/>
  <c r="AD5" i="1" s="1"/>
  <c r="AE5" i="1" s="1"/>
  <c r="AL5" i="1" s="1"/>
  <c r="O8" i="1"/>
  <c r="P8" i="1" s="1"/>
  <c r="Q8" i="1" s="1"/>
  <c r="AC3" i="1"/>
  <c r="AD3" i="1" s="1"/>
  <c r="AE3" i="1" s="1"/>
  <c r="AC7" i="1"/>
  <c r="AD7" i="1" s="1"/>
  <c r="AE7" i="1" s="1"/>
  <c r="AL7" i="1" s="1"/>
  <c r="V3" i="1"/>
  <c r="W3" i="1" s="1"/>
  <c r="X3" i="1" s="1"/>
  <c r="AK3" i="1" s="1"/>
  <c r="O7" i="1"/>
  <c r="P7" i="1" s="1"/>
  <c r="Q7" i="1" s="1"/>
  <c r="AJ7" i="1" s="1"/>
  <c r="V4" i="1"/>
  <c r="W4" i="1" s="1"/>
  <c r="X4" i="1" s="1"/>
  <c r="AK4" i="1" s="1"/>
  <c r="O5" i="1"/>
  <c r="P5" i="1" s="1"/>
  <c r="Q5" i="1" s="1"/>
  <c r="AJ5" i="1" s="1"/>
  <c r="AC9" i="1"/>
  <c r="AD9" i="1" s="1"/>
  <c r="AE9" i="1" s="1"/>
  <c r="AL9" i="1" s="1"/>
  <c r="O9" i="1"/>
  <c r="P9" i="1" s="1"/>
  <c r="Q9" i="1" s="1"/>
  <c r="V9" i="1"/>
  <c r="W9" i="1" s="1"/>
  <c r="X9" i="1" s="1"/>
  <c r="AK9" i="1" s="1"/>
  <c r="AC4" i="1"/>
  <c r="AD4" i="1" s="1"/>
  <c r="AE4" i="1" s="1"/>
  <c r="AL4" i="1" s="1"/>
  <c r="V5" i="1"/>
  <c r="W5" i="1" s="1"/>
  <c r="X5" i="1" s="1"/>
  <c r="AK5" i="1" s="1"/>
  <c r="O6" i="1"/>
  <c r="P6" i="1" s="1"/>
  <c r="Q6" i="1" s="1"/>
  <c r="AC8" i="1"/>
  <c r="AD8" i="1" s="1"/>
  <c r="AE8" i="1" s="1"/>
  <c r="AL8" i="1" s="1"/>
  <c r="V8" i="1"/>
  <c r="W8" i="1" s="1"/>
  <c r="X8" i="1" s="1"/>
  <c r="AK8" i="1" s="1"/>
  <c r="AC6" i="1"/>
  <c r="AD6" i="1" s="1"/>
  <c r="AE6" i="1" s="1"/>
  <c r="AL6" i="1" s="1"/>
  <c r="P3" i="1"/>
  <c r="Q3" i="1" s="1"/>
  <c r="W7" i="1"/>
  <c r="X7" i="1" s="1"/>
  <c r="AK7" i="1" s="1"/>
  <c r="AJ6" i="1" l="1"/>
  <c r="AF6" i="1"/>
  <c r="U8" i="2" s="1"/>
  <c r="AF9" i="1"/>
  <c r="AJ9" i="1"/>
  <c r="AJ8" i="1"/>
  <c r="AF8" i="1"/>
  <c r="AL3" i="1"/>
  <c r="AE10" i="1"/>
  <c r="B28" i="1" s="1"/>
  <c r="C28" i="1" s="1"/>
  <c r="U18" i="2" s="1"/>
  <c r="AJ4" i="1"/>
  <c r="AF4" i="1"/>
  <c r="U6" i="2" s="1"/>
  <c r="AF3" i="1"/>
  <c r="U5" i="2" s="1"/>
  <c r="AF5" i="1"/>
  <c r="U7" i="2" s="1"/>
  <c r="AJ3" i="1"/>
  <c r="Q10" i="1"/>
  <c r="B26" i="1" s="1"/>
  <c r="C26" i="1" s="1"/>
  <c r="U16" i="2" s="1"/>
  <c r="AF7" i="1"/>
  <c r="X10" i="1"/>
  <c r="B27" i="1" s="1"/>
  <c r="C27" i="1" s="1"/>
  <c r="U17" i="2" s="1"/>
  <c r="C88" i="1" l="1"/>
  <c r="C17" i="2" s="1"/>
  <c r="U19" i="2"/>
</calcChain>
</file>

<file path=xl/sharedStrings.xml><?xml version="1.0" encoding="utf-8"?>
<sst xmlns="http://schemas.openxmlformats.org/spreadsheetml/2006/main" count="236" uniqueCount="157">
  <si>
    <t>（単位：円）</t>
    <rPh sb="1" eb="3">
      <t>タンイ</t>
    </rPh>
    <rPh sb="4" eb="5">
      <t>エン</t>
    </rPh>
    <phoneticPr fontId="4"/>
  </si>
  <si>
    <t>生年月日</t>
    <rPh sb="0" eb="2">
      <t>セイネン</t>
    </rPh>
    <rPh sb="2" eb="4">
      <t>ガッピ</t>
    </rPh>
    <phoneticPr fontId="4"/>
  </si>
  <si>
    <t>給与収入</t>
    <rPh sb="0" eb="2">
      <t>キュウヨ</t>
    </rPh>
    <rPh sb="2" eb="4">
      <t>シュウニュウ</t>
    </rPh>
    <phoneticPr fontId="4"/>
  </si>
  <si>
    <t>年金収入</t>
    <rPh sb="0" eb="2">
      <t>ネンキン</t>
    </rPh>
    <rPh sb="2" eb="4">
      <t>シュウニュウ</t>
    </rPh>
    <phoneticPr fontId="4"/>
  </si>
  <si>
    <t>その他の
所　　得</t>
    <rPh sb="2" eb="3">
      <t>タ</t>
    </rPh>
    <rPh sb="5" eb="6">
      <t>ショ</t>
    </rPh>
    <rPh sb="8" eb="9">
      <t>トク</t>
    </rPh>
    <phoneticPr fontId="4"/>
  </si>
  <si>
    <t xml:space="preserve">加  入  月 </t>
    <rPh sb="0" eb="1">
      <t>クワ</t>
    </rPh>
    <rPh sb="3" eb="4">
      <t>イ</t>
    </rPh>
    <rPh sb="6" eb="7">
      <t>ツキ</t>
    </rPh>
    <phoneticPr fontId="4"/>
  </si>
  <si>
    <t>加入月数</t>
    <rPh sb="0" eb="2">
      <t>カニュウ</t>
    </rPh>
    <rPh sb="2" eb="4">
      <t>ツキスウ</t>
    </rPh>
    <phoneticPr fontId="4"/>
  </si>
  <si>
    <t>所得金額</t>
    <rPh sb="0" eb="2">
      <t>ショトク</t>
    </rPh>
    <rPh sb="2" eb="4">
      <t>キンガク</t>
    </rPh>
    <phoneticPr fontId="4"/>
  </si>
  <si>
    <t>個別税額</t>
    <rPh sb="0" eb="2">
      <t>コベツ</t>
    </rPh>
    <rPh sb="2" eb="4">
      <t>ゼイガク</t>
    </rPh>
    <phoneticPr fontId="4"/>
  </si>
  <si>
    <t>国保</t>
    <rPh sb="0" eb="2">
      <t>コクホ</t>
    </rPh>
    <phoneticPr fontId="4"/>
  </si>
  <si>
    <t>介護</t>
    <rPh sb="0" eb="2">
      <t>カイゴ</t>
    </rPh>
    <phoneticPr fontId="4"/>
  </si>
  <si>
    <t xml:space="preserve">試　算　額  </t>
    <rPh sb="0" eb="1">
      <t>タメシ</t>
    </rPh>
    <rPh sb="2" eb="3">
      <t>サン</t>
    </rPh>
    <rPh sb="4" eb="5">
      <t>ガク</t>
    </rPh>
    <phoneticPr fontId="4"/>
  </si>
  <si>
    <t>医療保険分A</t>
    <rPh sb="0" eb="2">
      <t>イリョウ</t>
    </rPh>
    <rPh sb="2" eb="4">
      <t>ホケン</t>
    </rPh>
    <rPh sb="4" eb="5">
      <t>ブン</t>
    </rPh>
    <phoneticPr fontId="4"/>
  </si>
  <si>
    <t>年　 税　 額
( A + B + C )</t>
    <rPh sb="0" eb="1">
      <t>トシ</t>
    </rPh>
    <rPh sb="3" eb="4">
      <t>ゼイ</t>
    </rPh>
    <rPh sb="6" eb="7">
      <t>ガク</t>
    </rPh>
    <phoneticPr fontId="4"/>
  </si>
  <si>
    <t>ご利用にあたって</t>
    <rPh sb="1" eb="3">
      <t>リヨウ</t>
    </rPh>
    <phoneticPr fontId="4"/>
  </si>
  <si>
    <t>国民健康保険税の試算について</t>
    <rPh sb="0" eb="2">
      <t>コクミン</t>
    </rPh>
    <rPh sb="2" eb="4">
      <t>ケンコウ</t>
    </rPh>
    <rPh sb="4" eb="6">
      <t>ホケン</t>
    </rPh>
    <rPh sb="6" eb="7">
      <t>ゼイ</t>
    </rPh>
    <rPh sb="8" eb="10">
      <t>シサン</t>
    </rPh>
    <phoneticPr fontId="4"/>
  </si>
  <si>
    <t>この計算式では国民健康保険への加入を考えている、または既に加入している方の国民健康保険税の試算ができます。</t>
    <rPh sb="2" eb="4">
      <t>ケイサン</t>
    </rPh>
    <rPh sb="4" eb="5">
      <t>シキ</t>
    </rPh>
    <rPh sb="7" eb="9">
      <t>コクミン</t>
    </rPh>
    <rPh sb="9" eb="11">
      <t>ケンコウ</t>
    </rPh>
    <rPh sb="11" eb="13">
      <t>ホケン</t>
    </rPh>
    <rPh sb="15" eb="17">
      <t>カニュウ</t>
    </rPh>
    <rPh sb="18" eb="19">
      <t>カンガ</t>
    </rPh>
    <rPh sb="27" eb="28">
      <t>スデ</t>
    </rPh>
    <rPh sb="29" eb="31">
      <t>カニュウ</t>
    </rPh>
    <rPh sb="35" eb="36">
      <t>カタ</t>
    </rPh>
    <rPh sb="37" eb="39">
      <t>コクミン</t>
    </rPh>
    <rPh sb="39" eb="41">
      <t>ケンコウ</t>
    </rPh>
    <rPh sb="41" eb="43">
      <t>ホケン</t>
    </rPh>
    <rPh sb="43" eb="44">
      <t>ゼイ</t>
    </rPh>
    <rPh sb="45" eb="47">
      <t>シサン</t>
    </rPh>
    <phoneticPr fontId="4"/>
  </si>
  <si>
    <t>また、健康保険と一緒に納付していただくこととなっている、４０歳から６４歳までの方の介護保険料も併せて計算できます。</t>
    <rPh sb="3" eb="5">
      <t>ケンコウ</t>
    </rPh>
    <rPh sb="5" eb="7">
      <t>ホケン</t>
    </rPh>
    <rPh sb="8" eb="10">
      <t>イッショ</t>
    </rPh>
    <rPh sb="11" eb="13">
      <t>ノウフ</t>
    </rPh>
    <rPh sb="30" eb="31">
      <t>サイ</t>
    </rPh>
    <rPh sb="35" eb="36">
      <t>サイ</t>
    </rPh>
    <rPh sb="39" eb="40">
      <t>カタ</t>
    </rPh>
    <rPh sb="41" eb="43">
      <t>カイゴ</t>
    </rPh>
    <rPh sb="43" eb="45">
      <t>ホケン</t>
    </rPh>
    <rPh sb="45" eb="46">
      <t>リョウ</t>
    </rPh>
    <rPh sb="47" eb="48">
      <t>アワ</t>
    </rPh>
    <rPh sb="50" eb="52">
      <t>ケイサン</t>
    </rPh>
    <phoneticPr fontId="4"/>
  </si>
  <si>
    <t>次の場合、この計算式では国民健康保険税の計算はできません。</t>
    <rPh sb="0" eb="1">
      <t>ツギ</t>
    </rPh>
    <rPh sb="2" eb="4">
      <t>バアイ</t>
    </rPh>
    <rPh sb="7" eb="9">
      <t>ケイサン</t>
    </rPh>
    <rPh sb="9" eb="10">
      <t>シキ</t>
    </rPh>
    <rPh sb="12" eb="14">
      <t>コクミン</t>
    </rPh>
    <rPh sb="14" eb="16">
      <t>ケンコウ</t>
    </rPh>
    <rPh sb="16" eb="18">
      <t>ホケン</t>
    </rPh>
    <rPh sb="18" eb="19">
      <t>ゼイ</t>
    </rPh>
    <rPh sb="20" eb="22">
      <t>ケイサン</t>
    </rPh>
    <phoneticPr fontId="4"/>
  </si>
  <si>
    <t>○　国民健康保険税の税額が限度額を超え（医療分・支援金分のいずれかを含む）、かつ世帯員の加入月が全員一致しない場合。</t>
    <rPh sb="2" eb="4">
      <t>コクミン</t>
    </rPh>
    <rPh sb="4" eb="6">
      <t>ケンコウ</t>
    </rPh>
    <rPh sb="6" eb="8">
      <t>ホケン</t>
    </rPh>
    <rPh sb="8" eb="9">
      <t>ゼイ</t>
    </rPh>
    <rPh sb="10" eb="12">
      <t>ゼイガク</t>
    </rPh>
    <rPh sb="13" eb="15">
      <t>ゲンド</t>
    </rPh>
    <rPh sb="15" eb="16">
      <t>ガク</t>
    </rPh>
    <rPh sb="17" eb="18">
      <t>コ</t>
    </rPh>
    <rPh sb="20" eb="22">
      <t>イリョウ</t>
    </rPh>
    <rPh sb="22" eb="23">
      <t>ブン</t>
    </rPh>
    <rPh sb="24" eb="26">
      <t>シエン</t>
    </rPh>
    <rPh sb="26" eb="27">
      <t>キン</t>
    </rPh>
    <rPh sb="27" eb="28">
      <t>ブン</t>
    </rPh>
    <rPh sb="34" eb="35">
      <t>フク</t>
    </rPh>
    <rPh sb="40" eb="42">
      <t>セタイ</t>
    </rPh>
    <rPh sb="42" eb="43">
      <t>イン</t>
    </rPh>
    <rPh sb="44" eb="46">
      <t>カニュウ</t>
    </rPh>
    <rPh sb="46" eb="47">
      <t>ツキ</t>
    </rPh>
    <rPh sb="48" eb="50">
      <t>ゼンイン</t>
    </rPh>
    <rPh sb="50" eb="52">
      <t>イッチ</t>
    </rPh>
    <rPh sb="55" eb="57">
      <t>バアイ</t>
    </rPh>
    <phoneticPr fontId="4"/>
  </si>
  <si>
    <t>○　国民健康保険税の税額が限度額を超え（医療分・支援金分のいずれかを含む）、かつ世帯員に年度中に75歳になる方がいる場合。</t>
    <rPh sb="2" eb="4">
      <t>コクミン</t>
    </rPh>
    <rPh sb="4" eb="6">
      <t>ケンコウ</t>
    </rPh>
    <rPh sb="6" eb="8">
      <t>ホケン</t>
    </rPh>
    <rPh sb="8" eb="9">
      <t>ゼイ</t>
    </rPh>
    <rPh sb="10" eb="12">
      <t>ゼイガク</t>
    </rPh>
    <rPh sb="13" eb="15">
      <t>ゲンド</t>
    </rPh>
    <rPh sb="15" eb="16">
      <t>ガク</t>
    </rPh>
    <rPh sb="17" eb="18">
      <t>コ</t>
    </rPh>
    <rPh sb="20" eb="22">
      <t>イリョウ</t>
    </rPh>
    <rPh sb="22" eb="23">
      <t>ブン</t>
    </rPh>
    <rPh sb="24" eb="26">
      <t>シエン</t>
    </rPh>
    <rPh sb="26" eb="27">
      <t>キン</t>
    </rPh>
    <rPh sb="27" eb="28">
      <t>ブン</t>
    </rPh>
    <rPh sb="34" eb="35">
      <t>フク</t>
    </rPh>
    <rPh sb="40" eb="42">
      <t>セタイ</t>
    </rPh>
    <rPh sb="42" eb="43">
      <t>イン</t>
    </rPh>
    <rPh sb="44" eb="47">
      <t>ネンドチュウ</t>
    </rPh>
    <rPh sb="50" eb="51">
      <t>サイ</t>
    </rPh>
    <rPh sb="54" eb="55">
      <t>カタ</t>
    </rPh>
    <rPh sb="58" eb="60">
      <t>バアイ</t>
    </rPh>
    <phoneticPr fontId="4"/>
  </si>
  <si>
    <t>○　介護保険分の月割前の税額が限度額を越え、介護保険の二号被保険者が複数で、かつ資格の無い月のある方がいる場合。</t>
    <rPh sb="2" eb="4">
      <t>カイゴ</t>
    </rPh>
    <rPh sb="4" eb="6">
      <t>ホケン</t>
    </rPh>
    <rPh sb="6" eb="7">
      <t>ブン</t>
    </rPh>
    <rPh sb="8" eb="9">
      <t>ツキ</t>
    </rPh>
    <rPh sb="9" eb="10">
      <t>ワリ</t>
    </rPh>
    <rPh sb="10" eb="11">
      <t>マエ</t>
    </rPh>
    <rPh sb="12" eb="14">
      <t>ゼイガク</t>
    </rPh>
    <rPh sb="15" eb="17">
      <t>ゲンド</t>
    </rPh>
    <rPh sb="17" eb="18">
      <t>ガク</t>
    </rPh>
    <rPh sb="19" eb="20">
      <t>コ</t>
    </rPh>
    <rPh sb="22" eb="24">
      <t>カイゴ</t>
    </rPh>
    <rPh sb="24" eb="26">
      <t>ホケン</t>
    </rPh>
    <rPh sb="27" eb="29">
      <t>2ゴウ</t>
    </rPh>
    <rPh sb="29" eb="33">
      <t>ヒホケンシャ</t>
    </rPh>
    <rPh sb="34" eb="36">
      <t>フクスウ</t>
    </rPh>
    <rPh sb="40" eb="42">
      <t>シカク</t>
    </rPh>
    <rPh sb="43" eb="44">
      <t>ナ</t>
    </rPh>
    <rPh sb="45" eb="46">
      <t>ツキ</t>
    </rPh>
    <rPh sb="49" eb="50">
      <t>カタ</t>
    </rPh>
    <rPh sb="53" eb="55">
      <t>バアイ</t>
    </rPh>
    <phoneticPr fontId="4"/>
  </si>
  <si>
    <t>○　特定世帯の場合。</t>
    <rPh sb="2" eb="4">
      <t>トクテイ</t>
    </rPh>
    <rPh sb="4" eb="6">
      <t>セタイ</t>
    </rPh>
    <rPh sb="7" eb="9">
      <t>バアイ</t>
    </rPh>
    <phoneticPr fontId="4"/>
  </si>
  <si>
    <t>○　旧被扶養者の場合。　</t>
    <rPh sb="2" eb="3">
      <t>キュウ</t>
    </rPh>
    <rPh sb="3" eb="7">
      <t>ヒフヨウシャ</t>
    </rPh>
    <rPh sb="8" eb="10">
      <t>バアイ</t>
    </rPh>
    <phoneticPr fontId="4"/>
  </si>
  <si>
    <t>○　非自発的失業者で給与所得が減額される場合。</t>
    <rPh sb="2" eb="3">
      <t>ヒ</t>
    </rPh>
    <rPh sb="3" eb="6">
      <t>ジハツテキ</t>
    </rPh>
    <rPh sb="6" eb="9">
      <t>シツギョウシャ</t>
    </rPh>
    <rPh sb="10" eb="12">
      <t>キュウヨ</t>
    </rPh>
    <rPh sb="12" eb="14">
      <t>ショトク</t>
    </rPh>
    <rPh sb="15" eb="17">
      <t>ゲンガク</t>
    </rPh>
    <rPh sb="20" eb="22">
      <t>バアイ</t>
    </rPh>
    <phoneticPr fontId="4"/>
  </si>
  <si>
    <t>○　繰越損失がある場合。</t>
    <rPh sb="2" eb="4">
      <t>クリコ</t>
    </rPh>
    <rPh sb="4" eb="6">
      <t>ソンシツ</t>
    </rPh>
    <rPh sb="9" eb="11">
      <t>バアイ</t>
    </rPh>
    <phoneticPr fontId="4"/>
  </si>
  <si>
    <t>次の場合、この計算式では国民健康保険税の計算が正しくならないことがあります。</t>
    <rPh sb="0" eb="1">
      <t>ツギ</t>
    </rPh>
    <rPh sb="2" eb="4">
      <t>バアイ</t>
    </rPh>
    <rPh sb="7" eb="9">
      <t>ケイサン</t>
    </rPh>
    <rPh sb="9" eb="10">
      <t>シキ</t>
    </rPh>
    <rPh sb="12" eb="14">
      <t>コクミン</t>
    </rPh>
    <rPh sb="14" eb="16">
      <t>ケンコウ</t>
    </rPh>
    <rPh sb="16" eb="18">
      <t>ホケン</t>
    </rPh>
    <rPh sb="18" eb="19">
      <t>ゼイ</t>
    </rPh>
    <rPh sb="20" eb="22">
      <t>ケイサン</t>
    </rPh>
    <rPh sb="23" eb="24">
      <t>タダ</t>
    </rPh>
    <phoneticPr fontId="4"/>
  </si>
  <si>
    <t>○　国民健康保険の加入者が、専従者給与を支払い、又は受け取っている場合。</t>
    <rPh sb="2" eb="4">
      <t>コクミン</t>
    </rPh>
    <rPh sb="4" eb="6">
      <t>ケンコウ</t>
    </rPh>
    <rPh sb="6" eb="8">
      <t>ホケン</t>
    </rPh>
    <rPh sb="9" eb="12">
      <t>カニュウシャ</t>
    </rPh>
    <rPh sb="14" eb="17">
      <t>センジュウシャ</t>
    </rPh>
    <rPh sb="17" eb="19">
      <t>キュウヨ</t>
    </rPh>
    <rPh sb="20" eb="22">
      <t>シハラ</t>
    </rPh>
    <rPh sb="24" eb="25">
      <t>マタ</t>
    </rPh>
    <rPh sb="26" eb="27">
      <t>ウ</t>
    </rPh>
    <rPh sb="28" eb="29">
      <t>ト</t>
    </rPh>
    <rPh sb="33" eb="35">
      <t>バアイ</t>
    </rPh>
    <phoneticPr fontId="4"/>
  </si>
  <si>
    <t>○　世帯主が国民健康保険を年の途中で加入・離脱した場合。又は年度中に７５歳になる場合。</t>
    <rPh sb="2" eb="5">
      <t>セタイヌシ</t>
    </rPh>
    <rPh sb="6" eb="8">
      <t>コクミン</t>
    </rPh>
    <rPh sb="8" eb="10">
      <t>ケンコウ</t>
    </rPh>
    <rPh sb="10" eb="12">
      <t>ホケン</t>
    </rPh>
    <rPh sb="13" eb="14">
      <t>ネン</t>
    </rPh>
    <rPh sb="15" eb="17">
      <t>トチュウ</t>
    </rPh>
    <rPh sb="18" eb="20">
      <t>カニュウ</t>
    </rPh>
    <rPh sb="21" eb="23">
      <t>リダツ</t>
    </rPh>
    <rPh sb="25" eb="27">
      <t>バアイ</t>
    </rPh>
    <rPh sb="28" eb="29">
      <t>マタ</t>
    </rPh>
    <rPh sb="30" eb="33">
      <t>ネンドチュウ</t>
    </rPh>
    <rPh sb="36" eb="37">
      <t>サイ</t>
    </rPh>
    <rPh sb="40" eb="42">
      <t>バアイ</t>
    </rPh>
    <phoneticPr fontId="4"/>
  </si>
  <si>
    <t>○　４月中に国民健康保険に加入又は離脱した場合。</t>
    <rPh sb="3" eb="5">
      <t>ガツチュウ</t>
    </rPh>
    <rPh sb="6" eb="8">
      <t>コクミン</t>
    </rPh>
    <rPh sb="8" eb="10">
      <t>ケンコウ</t>
    </rPh>
    <rPh sb="10" eb="12">
      <t>ホケン</t>
    </rPh>
    <rPh sb="13" eb="15">
      <t>カニュウ</t>
    </rPh>
    <rPh sb="15" eb="16">
      <t>マタ</t>
    </rPh>
    <rPh sb="17" eb="19">
      <t>リダツ</t>
    </rPh>
    <rPh sb="21" eb="23">
      <t>バアイ</t>
    </rPh>
    <phoneticPr fontId="4"/>
  </si>
  <si>
    <t>○　障害認定で、後期高齢者医療制度の申請をされた方。</t>
    <rPh sb="2" eb="4">
      <t>ショウガイ</t>
    </rPh>
    <rPh sb="4" eb="6">
      <t>ニンテイ</t>
    </rPh>
    <rPh sb="8" eb="10">
      <t>コウキ</t>
    </rPh>
    <rPh sb="10" eb="13">
      <t>コウレイシャ</t>
    </rPh>
    <rPh sb="13" eb="15">
      <t>イリョウ</t>
    </rPh>
    <rPh sb="15" eb="17">
      <t>セイド</t>
    </rPh>
    <rPh sb="18" eb="20">
      <t>シンセイ</t>
    </rPh>
    <rPh sb="24" eb="25">
      <t>カタ</t>
    </rPh>
    <phoneticPr fontId="4"/>
  </si>
  <si>
    <t>税額計算はあくまで概算となります。実際の税額と異なることがありますのでご了承下さい。</t>
    <rPh sb="0" eb="2">
      <t>ゼイガク</t>
    </rPh>
    <rPh sb="2" eb="4">
      <t>ケイサン</t>
    </rPh>
    <rPh sb="9" eb="11">
      <t>ガイサン</t>
    </rPh>
    <rPh sb="17" eb="19">
      <t>ジッサイ</t>
    </rPh>
    <rPh sb="20" eb="22">
      <t>ゼイガク</t>
    </rPh>
    <rPh sb="23" eb="24">
      <t>コト</t>
    </rPh>
    <rPh sb="36" eb="38">
      <t>リョウショウ</t>
    </rPh>
    <rPh sb="38" eb="39">
      <t>クダ</t>
    </rPh>
    <phoneticPr fontId="4"/>
  </si>
  <si>
    <t>※　注意事項</t>
    <rPh sb="2" eb="4">
      <t>チュウイ</t>
    </rPh>
    <rPh sb="4" eb="6">
      <t>ジコウ</t>
    </rPh>
    <phoneticPr fontId="4"/>
  </si>
  <si>
    <t>「国保税試算」は東松山市国民健康保険税条例に基づき税額を計算するものです。他市区町村の方はご利用いただけません。</t>
    <rPh sb="1" eb="3">
      <t>コクホ</t>
    </rPh>
    <rPh sb="3" eb="4">
      <t>ゼイ</t>
    </rPh>
    <rPh sb="4" eb="6">
      <t>シサン</t>
    </rPh>
    <rPh sb="8" eb="12">
      <t>ヒガシマツヤマシ</t>
    </rPh>
    <rPh sb="12" eb="14">
      <t>コクミン</t>
    </rPh>
    <rPh sb="14" eb="16">
      <t>ケンコウ</t>
    </rPh>
    <rPh sb="16" eb="18">
      <t>ホケン</t>
    </rPh>
    <rPh sb="18" eb="19">
      <t>ゼイ</t>
    </rPh>
    <rPh sb="19" eb="21">
      <t>ジョウレイ</t>
    </rPh>
    <rPh sb="22" eb="23">
      <t>モト</t>
    </rPh>
    <rPh sb="25" eb="27">
      <t>ゼイガク</t>
    </rPh>
    <rPh sb="28" eb="30">
      <t>ケイサン</t>
    </rPh>
    <rPh sb="37" eb="38">
      <t>タ</t>
    </rPh>
    <rPh sb="38" eb="40">
      <t>シク</t>
    </rPh>
    <rPh sb="40" eb="42">
      <t>チョウソン</t>
    </rPh>
    <rPh sb="43" eb="44">
      <t>カタ</t>
    </rPh>
    <rPh sb="46" eb="48">
      <t>リヨウ</t>
    </rPh>
    <phoneticPr fontId="4"/>
  </si>
  <si>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4"/>
  </si>
  <si>
    <t>作成日：</t>
    <rPh sb="0" eb="3">
      <t>サクセイビ</t>
    </rPh>
    <phoneticPr fontId="1"/>
  </si>
  <si>
    <t>擬制世帯主</t>
    <phoneticPr fontId="4"/>
  </si>
  <si>
    <t>備考</t>
    <rPh sb="0" eb="2">
      <t>ビコウ</t>
    </rPh>
    <phoneticPr fontId="4"/>
  </si>
  <si>
    <t>月別加入者数</t>
    <phoneticPr fontId="4"/>
  </si>
  <si>
    <t>所得割</t>
    <rPh sb="0" eb="2">
      <t>ショトク</t>
    </rPh>
    <rPh sb="2" eb="3">
      <t>ワリ</t>
    </rPh>
    <phoneticPr fontId="4"/>
  </si>
  <si>
    <t>均等割</t>
    <rPh sb="0" eb="3">
      <t>キントウワ</t>
    </rPh>
    <phoneticPr fontId="4"/>
  </si>
  <si>
    <t>税率の基礎</t>
    <rPh sb="0" eb="2">
      <t>ゼイリツ</t>
    </rPh>
    <rPh sb="3" eb="5">
      <t>キソ</t>
    </rPh>
    <phoneticPr fontId="4"/>
  </si>
  <si>
    <t>被保険者1人につき</t>
    <rPh sb="0" eb="4">
      <t>ヒホケンシャ</t>
    </rPh>
    <rPh sb="5" eb="6">
      <t>ニン</t>
    </rPh>
    <phoneticPr fontId="4"/>
  </si>
  <si>
    <t>医療保険分</t>
    <rPh sb="0" eb="2">
      <t>イリョウ</t>
    </rPh>
    <rPh sb="2" eb="4">
      <t>ホケン</t>
    </rPh>
    <rPh sb="4" eb="5">
      <t>ブン</t>
    </rPh>
    <phoneticPr fontId="4"/>
  </si>
  <si>
    <t>課税限度額</t>
    <rPh sb="0" eb="2">
      <t>カゼイ</t>
    </rPh>
    <rPh sb="2" eb="4">
      <t>ゲンド</t>
    </rPh>
    <rPh sb="4" eb="5">
      <t>ガク</t>
    </rPh>
    <phoneticPr fontId="4"/>
  </si>
  <si>
    <t>基礎控除額</t>
    <rPh sb="0" eb="2">
      <t>キソ</t>
    </rPh>
    <rPh sb="2" eb="4">
      <t>コウジョ</t>
    </rPh>
    <rPh sb="4" eb="5">
      <t>ガク</t>
    </rPh>
    <phoneticPr fontId="4"/>
  </si>
  <si>
    <t>均等割</t>
    <rPh sb="0" eb="3">
      <t>キントウワリ</t>
    </rPh>
    <phoneticPr fontId="4"/>
  </si>
  <si>
    <t>擬主</t>
    <rPh sb="0" eb="2">
      <t>ギヌシ</t>
    </rPh>
    <phoneticPr fontId="1"/>
  </si>
  <si>
    <t>給与所得</t>
    <rPh sb="0" eb="4">
      <t>キュウヨショトク</t>
    </rPh>
    <phoneticPr fontId="1"/>
  </si>
  <si>
    <t>年金所得</t>
    <rPh sb="0" eb="2">
      <t>ネンキン</t>
    </rPh>
    <rPh sb="2" eb="4">
      <t>ショトク</t>
    </rPh>
    <phoneticPr fontId="1"/>
  </si>
  <si>
    <t>合計所得</t>
    <rPh sb="0" eb="2">
      <t>ゴウケイ</t>
    </rPh>
    <rPh sb="2" eb="4">
      <t>ショトク</t>
    </rPh>
    <phoneticPr fontId="1"/>
  </si>
  <si>
    <t>医療</t>
    <rPh sb="0" eb="2">
      <t>イリョウ</t>
    </rPh>
    <phoneticPr fontId="1"/>
  </si>
  <si>
    <t>支援</t>
    <rPh sb="0" eb="2">
      <t>シエン</t>
    </rPh>
    <phoneticPr fontId="1"/>
  </si>
  <si>
    <t>介護</t>
    <rPh sb="0" eb="2">
      <t>カイゴ</t>
    </rPh>
    <phoneticPr fontId="1"/>
  </si>
  <si>
    <t>個別税額</t>
    <rPh sb="0" eb="2">
      <t>コベツ</t>
    </rPh>
    <rPh sb="2" eb="4">
      <t>ゼイガク</t>
    </rPh>
    <phoneticPr fontId="1"/>
  </si>
  <si>
    <t>軽減判定</t>
    <rPh sb="0" eb="4">
      <t>ケイゲンハンテイ</t>
    </rPh>
    <phoneticPr fontId="1"/>
  </si>
  <si>
    <t>世帯合計</t>
    <rPh sb="0" eb="2">
      <t>セタイ</t>
    </rPh>
    <rPh sb="2" eb="4">
      <t>ゴウケイ</t>
    </rPh>
    <phoneticPr fontId="1"/>
  </si>
  <si>
    <t>所得割</t>
    <rPh sb="0" eb="2">
      <t>ショトク</t>
    </rPh>
    <rPh sb="2" eb="3">
      <t>ワリ</t>
    </rPh>
    <phoneticPr fontId="1"/>
  </si>
  <si>
    <t>均等割</t>
    <rPh sb="0" eb="3">
      <t>キントウワリ</t>
    </rPh>
    <phoneticPr fontId="1"/>
  </si>
  <si>
    <t>小計</t>
    <rPh sb="0" eb="2">
      <t>ショウケイ</t>
    </rPh>
    <phoneticPr fontId="1"/>
  </si>
  <si>
    <t>月割減額</t>
    <rPh sb="0" eb="4">
      <t>ツキワリゲンガク</t>
    </rPh>
    <phoneticPr fontId="1"/>
  </si>
  <si>
    <t>軽減均等</t>
    <rPh sb="0" eb="2">
      <t>ケイゲン</t>
    </rPh>
    <rPh sb="2" eb="4">
      <t>キントウ</t>
    </rPh>
    <phoneticPr fontId="1"/>
  </si>
  <si>
    <t>年度設定</t>
    <rPh sb="0" eb="2">
      <t>ネンド</t>
    </rPh>
    <rPh sb="2" eb="4">
      <t>セッテイ</t>
    </rPh>
    <phoneticPr fontId="1"/>
  </si>
  <si>
    <t>5月末</t>
    <rPh sb="1" eb="2">
      <t>ガツ</t>
    </rPh>
    <rPh sb="2" eb="3">
      <t>マツ</t>
    </rPh>
    <phoneticPr fontId="1"/>
  </si>
  <si>
    <t>6月末</t>
    <rPh sb="1" eb="2">
      <t>ガツ</t>
    </rPh>
    <rPh sb="2" eb="3">
      <t>マツ</t>
    </rPh>
    <phoneticPr fontId="1"/>
  </si>
  <si>
    <t>7月末</t>
    <rPh sb="1" eb="2">
      <t>ガツ</t>
    </rPh>
    <rPh sb="2" eb="3">
      <t>マツ</t>
    </rPh>
    <phoneticPr fontId="1"/>
  </si>
  <si>
    <t>8月末</t>
    <rPh sb="1" eb="2">
      <t>ガツ</t>
    </rPh>
    <rPh sb="2" eb="3">
      <t>マツ</t>
    </rPh>
    <phoneticPr fontId="1"/>
  </si>
  <si>
    <t>9月末</t>
    <rPh sb="1" eb="2">
      <t>ガツ</t>
    </rPh>
    <rPh sb="2" eb="3">
      <t>マツ</t>
    </rPh>
    <phoneticPr fontId="1"/>
  </si>
  <si>
    <t>10月末</t>
    <rPh sb="2" eb="3">
      <t>ガツ</t>
    </rPh>
    <rPh sb="3" eb="4">
      <t>マツ</t>
    </rPh>
    <phoneticPr fontId="1"/>
  </si>
  <si>
    <t>11月末</t>
    <rPh sb="2" eb="3">
      <t>ガツ</t>
    </rPh>
    <rPh sb="3" eb="4">
      <t>マツ</t>
    </rPh>
    <phoneticPr fontId="1"/>
  </si>
  <si>
    <t>12月末</t>
    <rPh sb="2" eb="3">
      <t>ガツ</t>
    </rPh>
    <rPh sb="3" eb="4">
      <t>マツ</t>
    </rPh>
    <phoneticPr fontId="1"/>
  </si>
  <si>
    <t>税率設定</t>
    <rPh sb="0" eb="2">
      <t>ゼイリツ</t>
    </rPh>
    <rPh sb="2" eb="4">
      <t>セッテイ</t>
    </rPh>
    <phoneticPr fontId="1"/>
  </si>
  <si>
    <t>4月末</t>
    <rPh sb="1" eb="2">
      <t>ガツ</t>
    </rPh>
    <rPh sb="2" eb="3">
      <t>マツ</t>
    </rPh>
    <phoneticPr fontId="1"/>
  </si>
  <si>
    <t>年齢判定</t>
    <rPh sb="0" eb="2">
      <t>ネンレイ</t>
    </rPh>
    <rPh sb="2" eb="4">
      <t>ハンテイ</t>
    </rPh>
    <phoneticPr fontId="1"/>
  </si>
  <si>
    <t>医療分</t>
    <rPh sb="0" eb="2">
      <t>イリョウ</t>
    </rPh>
    <rPh sb="2" eb="3">
      <t>ブン</t>
    </rPh>
    <phoneticPr fontId="1"/>
  </si>
  <si>
    <t>支援金分</t>
    <rPh sb="0" eb="2">
      <t>シエン</t>
    </rPh>
    <rPh sb="2" eb="3">
      <t>キン</t>
    </rPh>
    <rPh sb="3" eb="4">
      <t>ブン</t>
    </rPh>
    <phoneticPr fontId="1"/>
  </si>
  <si>
    <t>介護分</t>
    <rPh sb="0" eb="2">
      <t>カイゴ</t>
    </rPh>
    <rPh sb="2" eb="3">
      <t>ブン</t>
    </rPh>
    <phoneticPr fontId="1"/>
  </si>
  <si>
    <t>軽減判定用
年金控除
（65歳以上）</t>
    <rPh sb="0" eb="2">
      <t>ケイゲン</t>
    </rPh>
    <rPh sb="2" eb="4">
      <t>ハンテイ</t>
    </rPh>
    <rPh sb="4" eb="5">
      <t>ヨウ</t>
    </rPh>
    <rPh sb="6" eb="8">
      <t>ネンキン</t>
    </rPh>
    <rPh sb="8" eb="10">
      <t>コウジョ</t>
    </rPh>
    <rPh sb="14" eb="15">
      <t>サイ</t>
    </rPh>
    <rPh sb="15" eb="17">
      <t>イジョウ</t>
    </rPh>
    <phoneticPr fontId="4"/>
  </si>
  <si>
    <r>
      <t>年齢区分</t>
    </r>
    <r>
      <rPr>
        <sz val="11"/>
        <color theme="1"/>
        <rFont val="游ゴシック"/>
        <family val="3"/>
        <charset val="128"/>
        <scheme val="minor"/>
      </rPr>
      <t>（39歳以下＝1、40歳～64歳＝2、65歳～74歳=3、75歳以上=4）</t>
    </r>
    <rPh sb="0" eb="2">
      <t>ネンレイ</t>
    </rPh>
    <rPh sb="2" eb="4">
      <t>クブン</t>
    </rPh>
    <phoneticPr fontId="1"/>
  </si>
  <si>
    <t>給与所得計算</t>
    <rPh sb="0" eb="2">
      <t>キュウヨ</t>
    </rPh>
    <rPh sb="2" eb="4">
      <t>ショトク</t>
    </rPh>
    <rPh sb="4" eb="6">
      <t>ケイサン</t>
    </rPh>
    <phoneticPr fontId="1"/>
  </si>
  <si>
    <t>(収入)</t>
    <rPh sb="1" eb="3">
      <t>シュウニュウ</t>
    </rPh>
    <phoneticPr fontId="1"/>
  </si>
  <si>
    <t>それ以上</t>
    <rPh sb="2" eb="4">
      <t>イジョウ</t>
    </rPh>
    <phoneticPr fontId="1"/>
  </si>
  <si>
    <t>給与所得</t>
    <rPh sb="0" eb="4">
      <t>キュウヨショトク</t>
    </rPh>
    <phoneticPr fontId="1"/>
  </si>
  <si>
    <t>各所得金額の判定における収入の上限額</t>
    <rPh sb="0" eb="1">
      <t>カク</t>
    </rPh>
    <rPh sb="1" eb="3">
      <t>ショトク</t>
    </rPh>
    <rPh sb="3" eb="5">
      <t>キンガク</t>
    </rPh>
    <rPh sb="6" eb="8">
      <t>ハンテイ</t>
    </rPh>
    <rPh sb="12" eb="14">
      <t>シュウニュウ</t>
    </rPh>
    <rPh sb="15" eb="18">
      <t>ジョウゲンガク</t>
    </rPh>
    <phoneticPr fontId="1"/>
  </si>
  <si>
    <t>個別税額</t>
    <rPh sb="0" eb="2">
      <t>コベツ</t>
    </rPh>
    <rPh sb="2" eb="4">
      <t>ゼイガク</t>
    </rPh>
    <phoneticPr fontId="1"/>
  </si>
  <si>
    <t>年金（64歳以下）</t>
    <rPh sb="0" eb="2">
      <t>ネンキン</t>
    </rPh>
    <rPh sb="5" eb="6">
      <t>サイ</t>
    </rPh>
    <rPh sb="6" eb="8">
      <t>イカ</t>
    </rPh>
    <phoneticPr fontId="1"/>
  </si>
  <si>
    <t>(収入)</t>
  </si>
  <si>
    <t>擬主</t>
  </si>
  <si>
    <t>年金（65歳以上）</t>
    <rPh sb="6" eb="8">
      <t>イジョウ</t>
    </rPh>
    <phoneticPr fontId="1"/>
  </si>
  <si>
    <t>その他所得</t>
    <rPh sb="2" eb="3">
      <t>タ</t>
    </rPh>
    <rPh sb="3" eb="5">
      <t>ショトク</t>
    </rPh>
    <phoneticPr fontId="1"/>
  </si>
  <si>
    <t>各所得金額の判定における収入の上限額</t>
  </si>
  <si>
    <t>年金所得①</t>
    <rPh sb="0" eb="2">
      <t>ネンキン</t>
    </rPh>
    <rPh sb="2" eb="4">
      <t>ショトク</t>
    </rPh>
    <phoneticPr fontId="1"/>
  </si>
  <si>
    <t>年金所得②</t>
    <rPh sb="0" eb="2">
      <t>ネンキン</t>
    </rPh>
    <rPh sb="2" eb="4">
      <t>ショトク</t>
    </rPh>
    <phoneticPr fontId="1"/>
  </si>
  <si>
    <t>軽減判定用</t>
    <rPh sb="0" eb="2">
      <t>ケイゲン</t>
    </rPh>
    <rPh sb="2" eb="5">
      <t>ハンテイヨウ</t>
    </rPh>
    <phoneticPr fontId="1"/>
  </si>
  <si>
    <t>判定月</t>
    <rPh sb="0" eb="2">
      <t>ハンテイ</t>
    </rPh>
    <rPh sb="2" eb="3">
      <t>ツキ</t>
    </rPh>
    <phoneticPr fontId="1"/>
  </si>
  <si>
    <t>判定月所得</t>
    <rPh sb="0" eb="2">
      <t>ハンテイ</t>
    </rPh>
    <rPh sb="2" eb="3">
      <t>ツキ</t>
    </rPh>
    <rPh sb="3" eb="5">
      <t>ショトク</t>
    </rPh>
    <phoneticPr fontId="1"/>
  </si>
  <si>
    <t>判定月該当</t>
    <rPh sb="0" eb="2">
      <t>ハンテイ</t>
    </rPh>
    <rPh sb="2" eb="3">
      <t>ツキ</t>
    </rPh>
    <rPh sb="3" eb="5">
      <t>ガイトウ</t>
    </rPh>
    <phoneticPr fontId="1"/>
  </si>
  <si>
    <t>判定月順番</t>
    <rPh sb="0" eb="2">
      <t>ハンテイ</t>
    </rPh>
    <rPh sb="2" eb="3">
      <t>ツキ</t>
    </rPh>
    <rPh sb="3" eb="5">
      <t>ジュンバン</t>
    </rPh>
    <phoneticPr fontId="1"/>
  </si>
  <si>
    <t>判定月人数</t>
    <rPh sb="0" eb="3">
      <t>ハンテイツキ</t>
    </rPh>
    <rPh sb="3" eb="5">
      <t>ニンズウ</t>
    </rPh>
    <phoneticPr fontId="1"/>
  </si>
  <si>
    <t>判定所得計</t>
    <rPh sb="0" eb="2">
      <t>ハンテイ</t>
    </rPh>
    <rPh sb="2" eb="4">
      <t>ショトク</t>
    </rPh>
    <rPh sb="4" eb="5">
      <t>ケイ</t>
    </rPh>
    <phoneticPr fontId="1"/>
  </si>
  <si>
    <t>給与所得者等判定</t>
    <rPh sb="0" eb="2">
      <t>キュウヨ</t>
    </rPh>
    <rPh sb="2" eb="4">
      <t>ショトク</t>
    </rPh>
    <rPh sb="4" eb="5">
      <t>シャ</t>
    </rPh>
    <rPh sb="5" eb="6">
      <t>ナド</t>
    </rPh>
    <rPh sb="6" eb="8">
      <t>ハンテイ</t>
    </rPh>
    <phoneticPr fontId="1"/>
  </si>
  <si>
    <t>給与所得者等計</t>
    <rPh sb="0" eb="6">
      <t>キュウヨショトクシャナド</t>
    </rPh>
    <rPh sb="6" eb="7">
      <t>ケイ</t>
    </rPh>
    <phoneticPr fontId="1"/>
  </si>
  <si>
    <t>軽減判定</t>
    <rPh sb="0" eb="4">
      <t>ケイゲンハンテイ</t>
    </rPh>
    <phoneticPr fontId="1"/>
  </si>
  <si>
    <t>７割</t>
    <rPh sb="1" eb="2">
      <t>ワリ</t>
    </rPh>
    <phoneticPr fontId="1"/>
  </si>
  <si>
    <t>５割</t>
    <rPh sb="1" eb="2">
      <t>ワリ</t>
    </rPh>
    <phoneticPr fontId="1"/>
  </si>
  <si>
    <t>２割</t>
    <rPh sb="1" eb="2">
      <t>ワリ</t>
    </rPh>
    <phoneticPr fontId="1"/>
  </si>
  <si>
    <t>（軽減判定所得）</t>
    <rPh sb="1" eb="3">
      <t>ケイゲン</t>
    </rPh>
    <rPh sb="3" eb="5">
      <t>ハンテイ</t>
    </rPh>
    <rPh sb="5" eb="7">
      <t>ショトク</t>
    </rPh>
    <phoneticPr fontId="1"/>
  </si>
  <si>
    <t>課税対象額</t>
    <rPh sb="0" eb="2">
      <t>カゼイ</t>
    </rPh>
    <rPh sb="2" eb="4">
      <t>タイショウ</t>
    </rPh>
    <rPh sb="4" eb="5">
      <t>ガク</t>
    </rPh>
    <phoneticPr fontId="1"/>
  </si>
  <si>
    <t>医療</t>
    <rPh sb="0" eb="2">
      <t>イリョウ</t>
    </rPh>
    <phoneticPr fontId="1"/>
  </si>
  <si>
    <t>支援</t>
    <rPh sb="0" eb="2">
      <t>シエン</t>
    </rPh>
    <phoneticPr fontId="1"/>
  </si>
  <si>
    <t>介護</t>
    <rPh sb="0" eb="2">
      <t>カイゴ</t>
    </rPh>
    <phoneticPr fontId="1"/>
  </si>
  <si>
    <t>計</t>
    <rPh sb="0" eb="1">
      <t>ケイ</t>
    </rPh>
    <phoneticPr fontId="1"/>
  </si>
  <si>
    <t>端数カット</t>
    <rPh sb="0" eb="2">
      <t>ハスウ</t>
    </rPh>
    <phoneticPr fontId="1"/>
  </si>
  <si>
    <t>判定基準</t>
    <rPh sb="0" eb="2">
      <t>ハンテイ</t>
    </rPh>
    <rPh sb="2" eb="4">
      <t>キジュン</t>
    </rPh>
    <phoneticPr fontId="1"/>
  </si>
  <si>
    <t>判定割合</t>
    <rPh sb="0" eb="2">
      <t>ハンテイ</t>
    </rPh>
    <rPh sb="2" eb="4">
      <t>ワリアイ</t>
    </rPh>
    <phoneticPr fontId="1"/>
  </si>
  <si>
    <t>軽減基準
（基礎）</t>
    <rPh sb="0" eb="2">
      <t>ケイゲン</t>
    </rPh>
    <rPh sb="2" eb="4">
      <t>キジュン</t>
    </rPh>
    <rPh sb="6" eb="8">
      <t>キソ</t>
    </rPh>
    <phoneticPr fontId="4"/>
  </si>
  <si>
    <t>軽減基準
（5割加算額）</t>
    <rPh sb="0" eb="2">
      <t>ケイゲン</t>
    </rPh>
    <rPh sb="2" eb="4">
      <t>キジュン</t>
    </rPh>
    <rPh sb="7" eb="8">
      <t>ワリ</t>
    </rPh>
    <rPh sb="8" eb="11">
      <t>カサンガク</t>
    </rPh>
    <phoneticPr fontId="4"/>
  </si>
  <si>
    <t>軽減基準
（2割加算額）</t>
    <rPh sb="0" eb="2">
      <t>ケイゲン</t>
    </rPh>
    <rPh sb="2" eb="4">
      <t>キジュン</t>
    </rPh>
    <rPh sb="7" eb="8">
      <t>ワリ</t>
    </rPh>
    <rPh sb="8" eb="11">
      <t>カサンガク</t>
    </rPh>
    <phoneticPr fontId="4"/>
  </si>
  <si>
    <t>メッセージ欄</t>
    <rPh sb="5" eb="6">
      <t>ラン</t>
    </rPh>
    <phoneticPr fontId="1"/>
  </si>
  <si>
    <t>条件</t>
    <rPh sb="0" eb="2">
      <t>ジョウケン</t>
    </rPh>
    <phoneticPr fontId="4"/>
  </si>
  <si>
    <t>メッセージ</t>
    <phoneticPr fontId="4"/>
  </si>
  <si>
    <t>軽減対象者へ</t>
    <rPh sb="0" eb="2">
      <t>ケイゲン</t>
    </rPh>
    <rPh sb="2" eb="5">
      <t>タイショウシャ</t>
    </rPh>
    <phoneticPr fontId="4"/>
  </si>
  <si>
    <t>　計算額は軽減後の金額です。（国民健康保険税の軽減を受ける為には所得申告が必要です。）　</t>
    <rPh sb="1" eb="3">
      <t>ケイサン</t>
    </rPh>
    <rPh sb="3" eb="4">
      <t>ガク</t>
    </rPh>
    <rPh sb="5" eb="7">
      <t>ケイゲン</t>
    </rPh>
    <rPh sb="7" eb="8">
      <t>ゴ</t>
    </rPh>
    <rPh sb="9" eb="11">
      <t>キンガク</t>
    </rPh>
    <phoneticPr fontId="4"/>
  </si>
  <si>
    <t>限度超月割</t>
    <rPh sb="0" eb="2">
      <t>ゲンド</t>
    </rPh>
    <rPh sb="2" eb="3">
      <t>チョウ</t>
    </rPh>
    <rPh sb="3" eb="4">
      <t>ツキ</t>
    </rPh>
    <rPh sb="4" eb="5">
      <t>ワリ</t>
    </rPh>
    <phoneticPr fontId="4"/>
  </si>
  <si>
    <t>75歳以上</t>
    <rPh sb="2" eb="5">
      <t>サイイジョウ</t>
    </rPh>
    <phoneticPr fontId="4"/>
  </si>
  <si>
    <t>　75歳以上の方は後期高齢者医療制度に該当しますので、計算は後期担当へ確認して下さい。</t>
    <rPh sb="27" eb="29">
      <t>ケイサン</t>
    </rPh>
    <rPh sb="30" eb="32">
      <t>コウキ</t>
    </rPh>
    <rPh sb="32" eb="34">
      <t>タントウ</t>
    </rPh>
    <rPh sb="35" eb="37">
      <t>カクニン</t>
    </rPh>
    <rPh sb="39" eb="40">
      <t>クダ</t>
    </rPh>
    <phoneticPr fontId="4"/>
  </si>
  <si>
    <t>該当</t>
    <rPh sb="0" eb="2">
      <t>ガイトウ</t>
    </rPh>
    <phoneticPr fontId="1"/>
  </si>
  <si>
    <t>限度超過カット</t>
    <rPh sb="0" eb="2">
      <t>ゲンド</t>
    </rPh>
    <rPh sb="2" eb="4">
      <t>チョウカ</t>
    </rPh>
    <phoneticPr fontId="1"/>
  </si>
  <si>
    <t>医療</t>
    <rPh sb="0" eb="2">
      <t>イリョウ</t>
    </rPh>
    <phoneticPr fontId="1"/>
  </si>
  <si>
    <t>支援</t>
    <rPh sb="0" eb="2">
      <t>シエン</t>
    </rPh>
    <phoneticPr fontId="1"/>
  </si>
  <si>
    <t>介護</t>
    <rPh sb="0" eb="2">
      <t>カイゴ</t>
    </rPh>
    <phoneticPr fontId="1"/>
  </si>
  <si>
    <t>単純月割限度額</t>
    <rPh sb="0" eb="2">
      <t>タンジュン</t>
    </rPh>
    <rPh sb="2" eb="4">
      <t>ツキワ</t>
    </rPh>
    <rPh sb="4" eb="6">
      <t>ゲンド</t>
    </rPh>
    <rPh sb="6" eb="7">
      <t>ガク</t>
    </rPh>
    <phoneticPr fontId="1"/>
  </si>
  <si>
    <t>月割限度額超過チェック</t>
    <rPh sb="0" eb="2">
      <t>ツキワ</t>
    </rPh>
    <rPh sb="2" eb="4">
      <t>ゲンド</t>
    </rPh>
    <rPh sb="4" eb="5">
      <t>ガク</t>
    </rPh>
    <rPh sb="5" eb="7">
      <t>チョウカ</t>
    </rPh>
    <phoneticPr fontId="1"/>
  </si>
  <si>
    <t>　申し訳ありませんが、このプログラムでは対応出来ませんので、保険年金課へお問合せください。（月割限度超過）</t>
    <rPh sb="30" eb="32">
      <t>ホケン</t>
    </rPh>
    <rPh sb="32" eb="34">
      <t>ネンキン</t>
    </rPh>
    <rPh sb="46" eb="48">
      <t>ツキワ</t>
    </rPh>
    <rPh sb="48" eb="52">
      <t>ゲンドチョウカ</t>
    </rPh>
    <phoneticPr fontId="4"/>
  </si>
  <si>
    <r>
      <rPr>
        <b/>
        <sz val="12"/>
        <color indexed="10"/>
        <rFont val="ＭＳ ゴシック"/>
        <family val="3"/>
        <charset val="128"/>
      </rPr>
      <t>　</t>
    </r>
    <r>
      <rPr>
        <b/>
        <u/>
        <sz val="12"/>
        <color indexed="10"/>
        <rFont val="ＭＳ ゴシック"/>
        <family val="3"/>
        <charset val="128"/>
      </rPr>
      <t>あくまでも試算ですので、実際の税額と異なる場合があります。</t>
    </r>
    <phoneticPr fontId="4"/>
  </si>
  <si>
    <t>1</t>
  </si>
  <si>
    <t/>
  </si>
  <si>
    <r>
      <rPr>
        <b/>
        <sz val="12"/>
        <color indexed="10"/>
        <rFont val="ＭＳ ゴシック"/>
        <family val="3"/>
        <charset val="128"/>
      </rPr>
      <t>　</t>
    </r>
    <r>
      <rPr>
        <b/>
        <u/>
        <sz val="12"/>
        <color indexed="10"/>
        <rFont val="ＭＳ ゴシック"/>
        <family val="3"/>
        <charset val="128"/>
      </rPr>
      <t>あくまでも試算ですので、実際の税額と異なる場合があります。</t>
    </r>
    <phoneticPr fontId="4"/>
  </si>
  <si>
    <t>○　年度内で、全喪後再取得などにより軽減割合が変わる場合。</t>
    <rPh sb="2" eb="5">
      <t>ネンドナイ</t>
    </rPh>
    <rPh sb="7" eb="8">
      <t>ゼン</t>
    </rPh>
    <rPh sb="8" eb="9">
      <t>モ</t>
    </rPh>
    <rPh sb="9" eb="10">
      <t>ゴ</t>
    </rPh>
    <rPh sb="10" eb="13">
      <t>サイシュトク</t>
    </rPh>
    <rPh sb="18" eb="20">
      <t>ケイゲン</t>
    </rPh>
    <rPh sb="20" eb="22">
      <t>ワリアイ</t>
    </rPh>
    <rPh sb="23" eb="24">
      <t>カ</t>
    </rPh>
    <rPh sb="26" eb="28">
      <t>バアイ</t>
    </rPh>
    <phoneticPr fontId="4"/>
  </si>
  <si>
    <t>○　同月内に複数名が違う日付で加入し、かつ均等割軽減の対象となる場合。</t>
    <rPh sb="2" eb="4">
      <t>ドウゲツ</t>
    </rPh>
    <rPh sb="4" eb="5">
      <t>ナイ</t>
    </rPh>
    <rPh sb="6" eb="8">
      <t>フクスウ</t>
    </rPh>
    <rPh sb="8" eb="9">
      <t>メイ</t>
    </rPh>
    <rPh sb="10" eb="11">
      <t>チガ</t>
    </rPh>
    <rPh sb="12" eb="14">
      <t>ヒヅケ</t>
    </rPh>
    <rPh sb="15" eb="17">
      <t>カニュウ</t>
    </rPh>
    <rPh sb="21" eb="24">
      <t>キントウワリ</t>
    </rPh>
    <rPh sb="24" eb="26">
      <t>ケイゲン</t>
    </rPh>
    <rPh sb="27" eb="29">
      <t>タイショウ</t>
    </rPh>
    <rPh sb="32" eb="34">
      <t>バアイ</t>
    </rPh>
    <phoneticPr fontId="4"/>
  </si>
  <si>
    <t>調整控除</t>
    <rPh sb="0" eb="2">
      <t>チョウセイ</t>
    </rPh>
    <rPh sb="2" eb="4">
      <t>コウジョ</t>
    </rPh>
    <phoneticPr fontId="1"/>
  </si>
  <si>
    <t>調整控除（軽減判定）</t>
    <rPh sb="0" eb="2">
      <t>チョウセイ</t>
    </rPh>
    <rPh sb="2" eb="4">
      <t>コウジョ</t>
    </rPh>
    <rPh sb="5" eb="7">
      <t>ケイゲン</t>
    </rPh>
    <rPh sb="7" eb="9">
      <t>ハンテイ</t>
    </rPh>
    <phoneticPr fontId="1"/>
  </si>
  <si>
    <t>年金所得（軽減判定）</t>
    <rPh sb="0" eb="4">
      <t>ネンキンショトク</t>
    </rPh>
    <rPh sb="5" eb="9">
      <t>ケイゲンハンテイ</t>
    </rPh>
    <phoneticPr fontId="1"/>
  </si>
  <si>
    <t>介護保険分C</t>
    <phoneticPr fontId="4"/>
  </si>
  <si>
    <t>支援金分</t>
    <phoneticPr fontId="4"/>
  </si>
  <si>
    <t>介護保険分</t>
    <phoneticPr fontId="4"/>
  </si>
  <si>
    <t>支援金分B</t>
    <phoneticPr fontId="4"/>
  </si>
  <si>
    <t>翌1月末</t>
    <rPh sb="0" eb="1">
      <t>ヨク</t>
    </rPh>
    <rPh sb="2" eb="3">
      <t>ガツ</t>
    </rPh>
    <rPh sb="3" eb="4">
      <t>マツ</t>
    </rPh>
    <phoneticPr fontId="1"/>
  </si>
  <si>
    <t>翌2月末</t>
    <rPh sb="0" eb="1">
      <t>ヨク</t>
    </rPh>
    <rPh sb="2" eb="3">
      <t>ガツ</t>
    </rPh>
    <rPh sb="3" eb="4">
      <t>マツ</t>
    </rPh>
    <phoneticPr fontId="1"/>
  </si>
  <si>
    <t>翌3月末</t>
    <rPh sb="0" eb="1">
      <t>ヨク</t>
    </rPh>
    <rPh sb="2" eb="3">
      <t>ガツ</t>
    </rPh>
    <rPh sb="3" eb="4">
      <t>マツ</t>
    </rPh>
    <phoneticPr fontId="1"/>
  </si>
  <si>
    <t>未就学児軽減</t>
  </si>
  <si>
    <t>未就学児軽減</t>
    <rPh sb="0" eb="4">
      <t>ミシュウガクジ</t>
    </rPh>
    <rPh sb="4" eb="6">
      <t>ケイゲン</t>
    </rPh>
    <phoneticPr fontId="1"/>
  </si>
  <si>
    <t>未就学児軽減</t>
    <phoneticPr fontId="1"/>
  </si>
  <si>
    <t>令和4年中の所得金額－43万円</t>
    <rPh sb="0" eb="2">
      <t>レイワ</t>
    </rPh>
    <rPh sb="3" eb="4">
      <t>ネン</t>
    </rPh>
    <rPh sb="4" eb="5">
      <t>チュウ</t>
    </rPh>
    <rPh sb="6" eb="8">
      <t>ショトク</t>
    </rPh>
    <rPh sb="8" eb="10">
      <t>キンガク</t>
    </rPh>
    <rPh sb="13" eb="15">
      <t>マンエン</t>
    </rPh>
    <phoneticPr fontId="4"/>
  </si>
  <si>
    <t>税率（令和6年度）</t>
    <rPh sb="0" eb="2">
      <t>ゼイリツ</t>
    </rPh>
    <rPh sb="3" eb="5">
      <t>レイワ</t>
    </rPh>
    <rPh sb="6" eb="8">
      <t>ネンド</t>
    </rPh>
    <phoneticPr fontId="4"/>
  </si>
  <si>
    <t>税率（令和7年度）</t>
    <rPh sb="0" eb="2">
      <t>ゼイリツ</t>
    </rPh>
    <rPh sb="3" eb="5">
      <t>レイワ</t>
    </rPh>
    <rPh sb="6" eb="8">
      <t>ネンド</t>
    </rPh>
    <phoneticPr fontId="4"/>
  </si>
  <si>
    <t>令和6年中の所得金額－43万円</t>
    <rPh sb="0" eb="2">
      <t>レイワ</t>
    </rPh>
    <rPh sb="3" eb="4">
      <t>ネン</t>
    </rPh>
    <rPh sb="4" eb="5">
      <t>チュウ</t>
    </rPh>
    <rPh sb="6" eb="8">
      <t>ショトク</t>
    </rPh>
    <rPh sb="8" eb="10">
      <t>キンガク</t>
    </rPh>
    <rPh sb="13" eb="15">
      <t>マンエン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</si>
</sst>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quot;円&quot;"/>
  </numFmts>
  <fonts count="28">
    <font>
      <sz val="11"/>
      <color theme="1"/>
      <name val="游ゴシック"/>
      <family val="2"/>
      <scheme val="minor"/>
    </font>
    <font>
      <sz val="6"/>
      <name val="游ゴシック"/>
      <family val="3"/>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b/>
      <sz val="14"/>
      <name val="Arial"/>
      <family val="2"/>
    </font>
    <font>
      <b/>
      <sz val="14"/>
      <name val="ＭＳ Ｐゴシック"/>
      <family val="3"/>
      <charset val="128"/>
    </font>
    <font>
      <sz val="11"/>
      <name val="ＭＳ 明朝"/>
      <family val="1"/>
      <charset val="128"/>
    </font>
    <font>
      <sz val="12"/>
      <name val="ＭＳ 明朝"/>
      <family val="1"/>
      <charset val="128"/>
    </font>
    <font>
      <sz val="12"/>
      <name val="Arial"/>
      <family val="2"/>
    </font>
    <font>
      <sz val="11"/>
      <color indexed="9"/>
      <name val="ＭＳ 明朝"/>
      <family val="1"/>
      <charset val="128"/>
    </font>
    <font>
      <sz val="12"/>
      <name val="ＭＳ ゴシック"/>
      <family val="3"/>
      <charset val="128"/>
    </font>
    <font>
      <b/>
      <sz val="12"/>
      <name val="ＭＳ 明朝"/>
      <family val="1"/>
      <charset val="128"/>
    </font>
    <font>
      <b/>
      <sz val="12"/>
      <color indexed="10"/>
      <name val="ＭＳ ゴシック"/>
      <family val="3"/>
      <charset val="128"/>
    </font>
    <font>
      <b/>
      <sz val="14"/>
      <name val="ＭＳ 明朝"/>
      <family val="1"/>
      <charset val="128"/>
    </font>
    <font>
      <sz val="14"/>
      <name val="Arial"/>
      <family val="2"/>
    </font>
    <font>
      <b/>
      <sz val="11"/>
      <color indexed="10"/>
      <name val="ＭＳ ゴシック"/>
      <family val="3"/>
      <charset val="128"/>
    </font>
    <font>
      <b/>
      <u/>
      <sz val="12"/>
      <color indexed="10"/>
      <name val="ＭＳ ゴシック"/>
      <family val="3"/>
      <charset val="128"/>
    </font>
    <font>
      <sz val="11"/>
      <name val="ＭＳ ゴシック"/>
      <family val="3"/>
      <charset val="128"/>
    </font>
    <font>
      <b/>
      <sz val="16"/>
      <name val="ＭＳ Ｐゴシック"/>
      <family val="3"/>
      <charset val="128"/>
    </font>
    <font>
      <b/>
      <sz val="14"/>
      <color indexed="10"/>
      <name val="ＭＳ Ｐゴシック"/>
      <family val="3"/>
      <charset val="128"/>
    </font>
    <font>
      <b/>
      <sz val="11"/>
      <color theme="1"/>
      <name val="游ゴシック"/>
      <family val="3"/>
      <charset val="128"/>
      <scheme val="minor"/>
    </font>
    <font>
      <sz val="11"/>
      <color theme="1"/>
      <name val="游ゴシック"/>
      <family val="3"/>
      <charset val="128"/>
      <scheme val="minor"/>
    </font>
    <font>
      <sz val="11"/>
      <color theme="1"/>
      <name val="游ゴシック"/>
      <family val="2"/>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s>
  <fills count="11">
    <fill>
      <patternFill patternType="none"/>
    </fill>
    <fill>
      <patternFill patternType="gray125"/>
    </fill>
    <fill>
      <patternFill patternType="lightGray">
        <fgColor indexed="42"/>
      </patternFill>
    </fill>
    <fill>
      <patternFill patternType="solid">
        <fgColor rgb="FFFDD3FD"/>
        <bgColor indexed="64"/>
      </patternFill>
    </fill>
    <fill>
      <patternFill patternType="solid">
        <fgColor rgb="FFEAEAEA"/>
        <bgColor rgb="FF99FF99"/>
      </patternFill>
    </fill>
    <fill>
      <patternFill patternType="solid">
        <fgColor indexed="27"/>
        <bgColor indexed="64"/>
      </patternFill>
    </fill>
    <fill>
      <patternFill patternType="lightGray">
        <fgColor indexed="42"/>
        <bgColor indexed="27"/>
      </patternFill>
    </fill>
    <fill>
      <patternFill patternType="solid">
        <fgColor rgb="FFEAEAEA"/>
        <bgColor indexed="64"/>
      </patternFill>
    </fill>
    <fill>
      <patternFill patternType="solid">
        <fgColor rgb="FFBFF9B7"/>
        <bgColor indexed="64"/>
      </patternFill>
    </fill>
    <fill>
      <patternFill patternType="solid">
        <fgColor indexed="9"/>
        <bgColor indexed="64"/>
      </patternFill>
    </fill>
    <fill>
      <patternFill patternType="lightGray">
        <fgColor indexed="42"/>
        <bgColor rgb="FF99FF99"/>
      </patternFill>
    </fill>
  </fills>
  <borders count="100">
    <border>
      <left/>
      <right/>
      <top/>
      <bottom/>
      <diagonal/>
    </border>
    <border>
      <left style="double">
        <color indexed="64"/>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double">
        <color indexed="64"/>
      </bottom>
      <diagonal/>
    </border>
    <border>
      <left/>
      <right style="hair">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diagonal/>
    </border>
    <border>
      <left style="thin">
        <color indexed="64"/>
      </left>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38" fontId="24" fillId="0" borderId="0" applyFont="0" applyFill="0" applyBorder="0" applyAlignment="0" applyProtection="0">
      <alignment vertical="center"/>
    </xf>
  </cellStyleXfs>
  <cellXfs count="217">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2" fillId="0" borderId="0" xfId="1" applyFont="1" applyFill="1" applyAlignment="1">
      <alignment vertical="center"/>
    </xf>
    <xf numFmtId="0" fontId="2" fillId="2" borderId="0" xfId="1" applyFont="1" applyFill="1" applyAlignment="1">
      <alignment horizontal="right" vertical="center"/>
    </xf>
    <xf numFmtId="0" fontId="5" fillId="2" borderId="0" xfId="1" applyFont="1" applyFill="1" applyAlignment="1">
      <alignment horizontal="right" vertical="center"/>
    </xf>
    <xf numFmtId="0" fontId="8" fillId="2" borderId="0" xfId="1" applyFont="1" applyFill="1" applyAlignment="1">
      <alignment vertical="center"/>
    </xf>
    <xf numFmtId="0" fontId="9" fillId="2" borderId="0" xfId="1" applyFont="1" applyFill="1" applyAlignment="1">
      <alignment vertical="center"/>
    </xf>
    <xf numFmtId="0" fontId="8" fillId="0" borderId="0" xfId="1" applyFont="1" applyFill="1" applyAlignment="1">
      <alignment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5" xfId="1" applyFont="1" applyFill="1" applyBorder="1" applyAlignment="1">
      <alignment horizontal="center" vertical="center"/>
    </xf>
    <xf numFmtId="0" fontId="9" fillId="4" borderId="7" xfId="1" applyFont="1" applyFill="1" applyBorder="1" applyAlignment="1">
      <alignment horizontal="center" vertical="center"/>
    </xf>
    <xf numFmtId="38" fontId="10" fillId="0" borderId="13" xfId="2" applyFont="1" applyFill="1" applyBorder="1" applyAlignment="1" applyProtection="1">
      <alignment vertical="center"/>
      <protection locked="0"/>
    </xf>
    <xf numFmtId="38" fontId="10" fillId="0" borderId="14" xfId="2" applyFont="1" applyFill="1" applyBorder="1" applyAlignment="1" applyProtection="1">
      <alignment vertical="center"/>
      <protection locked="0"/>
    </xf>
    <xf numFmtId="0" fontId="10" fillId="5" borderId="2" xfId="1" applyFont="1" applyFill="1" applyBorder="1" applyAlignment="1">
      <alignment horizontal="right" vertical="center"/>
    </xf>
    <xf numFmtId="38" fontId="10" fillId="6" borderId="16" xfId="1" applyNumberFormat="1" applyFont="1" applyFill="1" applyBorder="1" applyAlignment="1">
      <alignment horizontal="right" vertical="center"/>
    </xf>
    <xf numFmtId="38" fontId="10" fillId="7" borderId="17" xfId="1" applyNumberFormat="1" applyFont="1" applyFill="1" applyBorder="1" applyAlignment="1">
      <alignment vertical="center"/>
    </xf>
    <xf numFmtId="38" fontId="10" fillId="0" borderId="18" xfId="2" applyFont="1" applyFill="1" applyBorder="1" applyAlignment="1" applyProtection="1">
      <alignment vertical="center"/>
      <protection locked="0"/>
    </xf>
    <xf numFmtId="0" fontId="10" fillId="5" borderId="19" xfId="1" applyFont="1" applyFill="1" applyBorder="1" applyAlignment="1">
      <alignment horizontal="right" vertical="center"/>
    </xf>
    <xf numFmtId="38" fontId="10" fillId="6" borderId="20" xfId="1" applyNumberFormat="1" applyFont="1" applyFill="1" applyBorder="1" applyAlignment="1">
      <alignment horizontal="right" vertical="center"/>
    </xf>
    <xf numFmtId="38" fontId="10" fillId="0" borderId="22" xfId="2" applyFont="1" applyFill="1" applyBorder="1" applyAlignment="1" applyProtection="1">
      <alignment vertical="center"/>
      <protection locked="0"/>
    </xf>
    <xf numFmtId="38" fontId="10" fillId="0" borderId="23" xfId="2" applyFont="1" applyFill="1" applyBorder="1" applyAlignment="1" applyProtection="1">
      <alignment vertical="center"/>
      <protection locked="0"/>
    </xf>
    <xf numFmtId="176" fontId="8" fillId="2" borderId="0" xfId="1" applyNumberFormat="1" applyFont="1" applyFill="1" applyBorder="1" applyAlignment="1">
      <alignment vertical="center"/>
    </xf>
    <xf numFmtId="0" fontId="11" fillId="2" borderId="0" xfId="1" applyFont="1" applyFill="1" applyAlignment="1">
      <alignment horizontal="right" vertical="center"/>
    </xf>
    <xf numFmtId="3" fontId="16" fillId="8" borderId="28" xfId="1" applyNumberFormat="1" applyFont="1" applyFill="1" applyBorder="1" applyAlignment="1">
      <alignment horizontal="right" vertical="center"/>
    </xf>
    <xf numFmtId="0" fontId="17" fillId="2" borderId="0" xfId="1" applyFont="1" applyFill="1" applyAlignment="1">
      <alignment horizontal="left" vertical="center" wrapText="1"/>
    </xf>
    <xf numFmtId="3" fontId="16" fillId="8" borderId="31" xfId="1" applyNumberFormat="1" applyFont="1" applyFill="1" applyBorder="1" applyAlignment="1">
      <alignment horizontal="right" vertical="center"/>
    </xf>
    <xf numFmtId="0" fontId="17" fillId="2" borderId="0" xfId="1" applyFont="1" applyFill="1" applyAlignment="1">
      <alignment vertical="center" wrapText="1"/>
    </xf>
    <xf numFmtId="0" fontId="19" fillId="2" borderId="0" xfId="1" applyFont="1" applyFill="1" applyAlignment="1">
      <alignment vertical="center"/>
    </xf>
    <xf numFmtId="0" fontId="2" fillId="9" borderId="0" xfId="1" applyFill="1"/>
    <xf numFmtId="0" fontId="2" fillId="0" borderId="0" xfId="1"/>
    <xf numFmtId="0" fontId="20" fillId="9" borderId="0" xfId="1" applyFont="1" applyFill="1"/>
    <xf numFmtId="0" fontId="7" fillId="9" borderId="0" xfId="1" applyFont="1" applyFill="1"/>
    <xf numFmtId="0" fontId="21" fillId="9" borderId="0" xfId="1" applyFont="1" applyFill="1"/>
    <xf numFmtId="0" fontId="2" fillId="9" borderId="0" xfId="1" applyFont="1" applyFill="1"/>
    <xf numFmtId="0" fontId="8" fillId="2" borderId="0" xfId="1" applyFont="1" applyFill="1" applyBorder="1" applyAlignment="1">
      <alignment vertical="center"/>
    </xf>
    <xf numFmtId="177" fontId="5" fillId="2" borderId="0" xfId="1" applyNumberFormat="1" applyFont="1" applyFill="1" applyAlignment="1">
      <alignment horizontal="left" vertical="center"/>
    </xf>
    <xf numFmtId="38" fontId="10" fillId="0" borderId="15" xfId="2" applyFont="1" applyFill="1" applyBorder="1" applyAlignment="1" applyProtection="1">
      <alignment vertical="center"/>
      <protection locked="0"/>
    </xf>
    <xf numFmtId="57" fontId="10" fillId="0" borderId="42" xfId="1" applyNumberFormat="1" applyFont="1" applyFill="1" applyBorder="1" applyAlignment="1" applyProtection="1">
      <alignment vertical="center"/>
      <protection locked="0"/>
    </xf>
    <xf numFmtId="57" fontId="10" fillId="0" borderId="43" xfId="1" applyNumberFormat="1" applyFont="1" applyFill="1" applyBorder="1" applyAlignment="1" applyProtection="1">
      <alignment horizontal="right" vertical="center"/>
      <protection locked="0"/>
    </xf>
    <xf numFmtId="38" fontId="10" fillId="0" borderId="44" xfId="2" applyFont="1" applyFill="1" applyBorder="1" applyAlignment="1" applyProtection="1">
      <alignment vertical="center"/>
      <protection locked="0"/>
    </xf>
    <xf numFmtId="0" fontId="9" fillId="4" borderId="1" xfId="1" applyFont="1" applyFill="1" applyBorder="1" applyAlignment="1">
      <alignment vertical="center" justifyLastLine="1"/>
    </xf>
    <xf numFmtId="0" fontId="9" fillId="2" borderId="32" xfId="1" applyFont="1" applyFill="1" applyBorder="1" applyAlignment="1">
      <alignment vertical="center"/>
    </xf>
    <xf numFmtId="0" fontId="8" fillId="10" borderId="59" xfId="1" applyFont="1" applyFill="1" applyBorder="1" applyAlignment="1">
      <alignment vertical="center"/>
    </xf>
    <xf numFmtId="0" fontId="8" fillId="10" borderId="52" xfId="1" applyFont="1" applyFill="1" applyBorder="1" applyAlignment="1">
      <alignment vertical="center"/>
    </xf>
    <xf numFmtId="0" fontId="8" fillId="10" borderId="49" xfId="1" applyFont="1" applyFill="1" applyBorder="1" applyAlignment="1">
      <alignment horizontal="center" vertical="center"/>
    </xf>
    <xf numFmtId="0" fontId="8" fillId="10" borderId="51" xfId="1" applyFont="1" applyFill="1" applyBorder="1" applyAlignment="1">
      <alignment horizontal="center" vertical="center"/>
    </xf>
    <xf numFmtId="0" fontId="8" fillId="10" borderId="47" xfId="1" applyFont="1" applyFill="1" applyBorder="1" applyAlignment="1">
      <alignment horizontal="center" vertical="center"/>
    </xf>
    <xf numFmtId="0" fontId="5" fillId="0" borderId="11" xfId="1" applyFont="1" applyFill="1" applyBorder="1" applyAlignment="1">
      <alignment horizontal="center" vertical="center"/>
    </xf>
    <xf numFmtId="10" fontId="5" fillId="0" borderId="11" xfId="3" applyNumberFormat="1" applyFont="1" applyFill="1" applyBorder="1" applyAlignment="1">
      <alignment vertical="center"/>
    </xf>
    <xf numFmtId="0" fontId="5" fillId="0" borderId="0" xfId="1" applyFont="1" applyFill="1" applyAlignment="1">
      <alignment vertical="center"/>
    </xf>
    <xf numFmtId="38" fontId="5" fillId="0" borderId="11" xfId="2" applyFont="1" applyFill="1" applyBorder="1" applyAlignment="1">
      <alignment vertical="center"/>
    </xf>
    <xf numFmtId="0" fontId="3" fillId="0" borderId="0" xfId="1" applyFont="1" applyFill="1" applyAlignment="1">
      <alignment vertical="center"/>
    </xf>
    <xf numFmtId="3" fontId="5" fillId="0" borderId="11" xfId="1" applyNumberFormat="1" applyFont="1" applyFill="1" applyBorder="1" applyAlignment="1">
      <alignment vertical="center"/>
    </xf>
    <xf numFmtId="0" fontId="5" fillId="0" borderId="0" xfId="1" applyFont="1" applyFill="1" applyBorder="1" applyAlignment="1">
      <alignment horizontal="center" vertical="center"/>
    </xf>
    <xf numFmtId="3" fontId="5" fillId="0" borderId="0" xfId="1" applyNumberFormat="1" applyFont="1" applyFill="1" applyBorder="1" applyAlignment="1">
      <alignment vertical="center"/>
    </xf>
    <xf numFmtId="38" fontId="5" fillId="0" borderId="0" xfId="2" applyFont="1" applyFill="1" applyAlignment="1">
      <alignment vertical="center"/>
    </xf>
    <xf numFmtId="0" fontId="22" fillId="0" borderId="0" xfId="0" applyFont="1"/>
    <xf numFmtId="14" fontId="5" fillId="0" borderId="0" xfId="1" applyNumberFormat="1" applyFont="1" applyFill="1" applyAlignment="1">
      <alignment vertical="center"/>
    </xf>
    <xf numFmtId="56" fontId="5" fillId="0" borderId="11" xfId="1" applyNumberFormat="1" applyFont="1" applyFill="1" applyBorder="1" applyAlignment="1">
      <alignment vertical="center"/>
    </xf>
    <xf numFmtId="14" fontId="5" fillId="0" borderId="11" xfId="1" applyNumberFormat="1" applyFont="1" applyFill="1" applyBorder="1" applyAlignment="1">
      <alignment vertical="center"/>
    </xf>
    <xf numFmtId="0" fontId="5" fillId="0" borderId="11" xfId="1" applyFont="1" applyFill="1" applyBorder="1" applyAlignment="1">
      <alignment horizontal="center" vertical="center" wrapText="1"/>
    </xf>
    <xf numFmtId="0" fontId="5" fillId="0" borderId="11" xfId="1" applyFont="1" applyFill="1" applyBorder="1" applyAlignment="1">
      <alignment vertical="center"/>
    </xf>
    <xf numFmtId="56" fontId="0" fillId="0" borderId="11" xfId="0" applyNumberFormat="1" applyBorder="1"/>
    <xf numFmtId="0" fontId="0" fillId="0" borderId="11" xfId="0" applyBorder="1"/>
    <xf numFmtId="14" fontId="0" fillId="0" borderId="11" xfId="0" applyNumberFormat="1" applyBorder="1"/>
    <xf numFmtId="38" fontId="0" fillId="0" borderId="11" xfId="4" applyFont="1" applyBorder="1" applyAlignment="1"/>
    <xf numFmtId="38" fontId="0" fillId="0" borderId="11" xfId="4" applyFont="1" applyFill="1" applyBorder="1" applyAlignment="1"/>
    <xf numFmtId="0" fontId="0" fillId="0" borderId="11" xfId="0" applyBorder="1" applyAlignment="1">
      <alignment horizontal="center"/>
    </xf>
    <xf numFmtId="38" fontId="0" fillId="0" borderId="11" xfId="0" applyNumberFormat="1" applyBorder="1"/>
    <xf numFmtId="0" fontId="0" fillId="0" borderId="0" xfId="0" applyBorder="1"/>
    <xf numFmtId="38" fontId="0" fillId="0" borderId="0" xfId="0" applyNumberFormat="1" applyBorder="1"/>
    <xf numFmtId="0" fontId="22" fillId="0" borderId="0" xfId="0" applyFont="1" applyBorder="1"/>
    <xf numFmtId="38" fontId="0" fillId="0" borderId="11" xfId="4" applyFont="1" applyBorder="1" applyAlignment="1">
      <alignment horizontal="center"/>
    </xf>
    <xf numFmtId="0" fontId="0" fillId="0" borderId="9" xfId="0" applyBorder="1"/>
    <xf numFmtId="0" fontId="0" fillId="0" borderId="12" xfId="0" applyBorder="1"/>
    <xf numFmtId="0" fontId="0" fillId="0" borderId="10" xfId="0" applyBorder="1"/>
    <xf numFmtId="0" fontId="0" fillId="0" borderId="61" xfId="0" applyBorder="1"/>
    <xf numFmtId="0" fontId="0" fillId="0" borderId="62" xfId="0" applyBorder="1"/>
    <xf numFmtId="0" fontId="22" fillId="0" borderId="11" xfId="0" applyFont="1" applyBorder="1"/>
    <xf numFmtId="38" fontId="0" fillId="0" borderId="12" xfId="0" applyNumberFormat="1" applyBorder="1"/>
    <xf numFmtId="0" fontId="0" fillId="0" borderId="11" xfId="0" applyBorder="1" applyAlignment="1">
      <alignment shrinkToFit="1"/>
    </xf>
    <xf numFmtId="38" fontId="0" fillId="0" borderId="10" xfId="0" applyNumberFormat="1" applyBorder="1"/>
    <xf numFmtId="0" fontId="0" fillId="0" borderId="9" xfId="0" applyBorder="1" applyAlignment="1">
      <alignment shrinkToFit="1"/>
    </xf>
    <xf numFmtId="0" fontId="0" fillId="0" borderId="63" xfId="0" applyBorder="1"/>
    <xf numFmtId="0" fontId="0" fillId="0" borderId="64" xfId="0" applyBorder="1"/>
    <xf numFmtId="3" fontId="0" fillId="0" borderId="11" xfId="0" applyNumberFormat="1" applyBorder="1"/>
    <xf numFmtId="0" fontId="0" fillId="0" borderId="49" xfId="0" applyBorder="1"/>
    <xf numFmtId="0" fontId="0" fillId="0" borderId="65" xfId="0" applyBorder="1"/>
    <xf numFmtId="0" fontId="0" fillId="0" borderId="51" xfId="0" applyBorder="1"/>
    <xf numFmtId="3" fontId="0" fillId="0" borderId="52" xfId="0" applyNumberFormat="1" applyBorder="1"/>
    <xf numFmtId="0" fontId="0" fillId="0" borderId="52" xfId="0" applyBorder="1"/>
    <xf numFmtId="0" fontId="0" fillId="0" borderId="66" xfId="0" applyBorder="1"/>
    <xf numFmtId="38" fontId="0" fillId="0" borderId="9" xfId="0" applyNumberFormat="1" applyBorder="1"/>
    <xf numFmtId="0" fontId="0" fillId="0" borderId="11" xfId="0" applyBorder="1" applyAlignment="1">
      <alignment horizontal="center"/>
    </xf>
    <xf numFmtId="10" fontId="8" fillId="10" borderId="11" xfId="1" applyNumberFormat="1" applyFont="1" applyFill="1" applyBorder="1" applyAlignment="1">
      <alignment horizontal="center" vertical="center"/>
    </xf>
    <xf numFmtId="178" fontId="8" fillId="10" borderId="52" xfId="1" applyNumberFormat="1" applyFont="1" applyFill="1" applyBorder="1" applyAlignment="1">
      <alignment horizontal="center" vertical="center"/>
    </xf>
    <xf numFmtId="0" fontId="19" fillId="2" borderId="0" xfId="1" applyFont="1" applyFill="1" applyAlignment="1">
      <alignment vertical="center"/>
    </xf>
    <xf numFmtId="0" fontId="9" fillId="3" borderId="43" xfId="1" applyFont="1" applyFill="1" applyBorder="1" applyAlignment="1">
      <alignment vertical="center" shrinkToFit="1"/>
    </xf>
    <xf numFmtId="57" fontId="10" fillId="0" borderId="43" xfId="1" applyNumberFormat="1" applyFont="1" applyFill="1" applyBorder="1" applyAlignment="1" applyProtection="1">
      <alignment vertical="center"/>
      <protection locked="0"/>
    </xf>
    <xf numFmtId="38" fontId="10" fillId="0" borderId="70" xfId="2" applyFont="1" applyFill="1" applyBorder="1" applyAlignment="1" applyProtection="1">
      <alignment vertical="center"/>
      <protection locked="0"/>
    </xf>
    <xf numFmtId="38" fontId="10" fillId="0" borderId="71" xfId="2" applyFont="1" applyFill="1" applyBorder="1" applyAlignment="1" applyProtection="1">
      <alignment vertical="center"/>
      <protection locked="0"/>
    </xf>
    <xf numFmtId="0" fontId="10" fillId="3" borderId="73" xfId="1" applyFont="1" applyFill="1" applyBorder="1" applyAlignment="1">
      <alignment horizontal="center" vertical="center"/>
    </xf>
    <xf numFmtId="0" fontId="10" fillId="3" borderId="72" xfId="1" applyFont="1" applyFill="1" applyBorder="1" applyAlignment="1">
      <alignment horizontal="center" vertical="center"/>
    </xf>
    <xf numFmtId="0" fontId="10" fillId="0" borderId="2" xfId="2" applyNumberFormat="1" applyFont="1" applyFill="1" applyBorder="1" applyAlignment="1" applyProtection="1">
      <alignment horizontal="center" vertical="center"/>
      <protection locked="0"/>
    </xf>
    <xf numFmtId="0" fontId="10" fillId="0" borderId="74" xfId="2" applyNumberFormat="1" applyFont="1" applyFill="1" applyBorder="1" applyAlignment="1" applyProtection="1">
      <alignment horizontal="center" vertical="center"/>
      <protection locked="0"/>
    </xf>
    <xf numFmtId="0" fontId="10" fillId="0" borderId="75" xfId="2" applyNumberFormat="1" applyFont="1" applyFill="1" applyBorder="1" applyAlignment="1" applyProtection="1">
      <alignment horizontal="center" vertical="center"/>
      <protection locked="0"/>
    </xf>
    <xf numFmtId="0" fontId="9" fillId="4" borderId="3" xfId="1" applyFont="1" applyFill="1" applyBorder="1" applyAlignment="1">
      <alignment horizontal="center" vertical="center"/>
    </xf>
    <xf numFmtId="3" fontId="10" fillId="7" borderId="81" xfId="1" applyNumberFormat="1" applyFont="1" applyFill="1" applyBorder="1" applyAlignment="1">
      <alignment vertical="center"/>
    </xf>
    <xf numFmtId="0" fontId="10" fillId="5" borderId="82" xfId="1" applyFont="1" applyFill="1" applyBorder="1" applyAlignment="1">
      <alignment horizontal="right" vertical="center"/>
    </xf>
    <xf numFmtId="38" fontId="10" fillId="6" borderId="83" xfId="1" applyNumberFormat="1" applyFont="1" applyFill="1" applyBorder="1" applyAlignment="1">
      <alignment horizontal="right" vertical="center"/>
    </xf>
    <xf numFmtId="38" fontId="10" fillId="7" borderId="84" xfId="1" applyNumberFormat="1" applyFont="1" applyFill="1" applyBorder="1" applyAlignment="1">
      <alignment vertical="center"/>
    </xf>
    <xf numFmtId="3" fontId="10" fillId="7" borderId="33" xfId="1" applyNumberFormat="1" applyFont="1" applyFill="1" applyBorder="1" applyAlignment="1">
      <alignment vertical="center"/>
    </xf>
    <xf numFmtId="0" fontId="10" fillId="0" borderId="19" xfId="2" applyNumberFormat="1" applyFont="1" applyFill="1" applyBorder="1" applyAlignment="1" applyProtection="1">
      <alignment horizontal="center" vertical="center"/>
      <protection locked="0"/>
    </xf>
    <xf numFmtId="0" fontId="10" fillId="0" borderId="18" xfId="2" applyNumberFormat="1" applyFont="1" applyFill="1" applyBorder="1" applyAlignment="1" applyProtection="1">
      <alignment horizontal="center" vertical="center"/>
      <protection locked="0"/>
    </xf>
    <xf numFmtId="0" fontId="10" fillId="0" borderId="86" xfId="2" applyNumberFormat="1" applyFont="1" applyFill="1" applyBorder="1" applyAlignment="1" applyProtection="1">
      <alignment horizontal="center" vertical="center"/>
      <protection locked="0"/>
    </xf>
    <xf numFmtId="0" fontId="10" fillId="0" borderId="82" xfId="2" applyNumberFormat="1" applyFont="1" applyFill="1" applyBorder="1" applyAlignment="1" applyProtection="1">
      <alignment horizontal="center" vertical="center"/>
      <protection locked="0"/>
    </xf>
    <xf numFmtId="0" fontId="10" fillId="0" borderId="70" xfId="2" applyNumberFormat="1" applyFont="1" applyFill="1" applyBorder="1" applyAlignment="1" applyProtection="1">
      <alignment horizontal="center" vertical="center"/>
      <protection locked="0"/>
    </xf>
    <xf numFmtId="0" fontId="10" fillId="0" borderId="87" xfId="2" applyNumberFormat="1" applyFont="1" applyFill="1" applyBorder="1" applyAlignment="1" applyProtection="1">
      <alignment horizontal="center" vertical="center"/>
      <protection locked="0"/>
    </xf>
    <xf numFmtId="0" fontId="0" fillId="0" borderId="65" xfId="0" applyBorder="1" applyAlignment="1">
      <alignment shrinkToFit="1"/>
    </xf>
    <xf numFmtId="0" fontId="0" fillId="0" borderId="11" xfId="0" applyFill="1" applyBorder="1" applyAlignment="1">
      <alignment horizontal="center"/>
    </xf>
    <xf numFmtId="0" fontId="0" fillId="0" borderId="49" xfId="0" applyFill="1" applyBorder="1" applyAlignment="1">
      <alignment horizontal="center"/>
    </xf>
    <xf numFmtId="0" fontId="0" fillId="0" borderId="65" xfId="0" applyFill="1" applyBorder="1" applyAlignment="1">
      <alignment horizontal="center"/>
    </xf>
    <xf numFmtId="0" fontId="23" fillId="0" borderId="11" xfId="0" applyFont="1" applyBorder="1" applyAlignment="1">
      <alignment horizontal="center"/>
    </xf>
    <xf numFmtId="0" fontId="23" fillId="0" borderId="11" xfId="0" applyFont="1" applyBorder="1"/>
    <xf numFmtId="38" fontId="0" fillId="0" borderId="65" xfId="0" applyNumberFormat="1" applyBorder="1"/>
    <xf numFmtId="0" fontId="0" fillId="0" borderId="98" xfId="0" applyBorder="1"/>
    <xf numFmtId="0" fontId="0" fillId="0" borderId="99" xfId="0" applyBorder="1"/>
    <xf numFmtId="0" fontId="0" fillId="0" borderId="67" xfId="0" applyBorder="1" applyAlignment="1"/>
    <xf numFmtId="0" fontId="0" fillId="0" borderId="68" xfId="0" applyBorder="1" applyAlignment="1"/>
    <xf numFmtId="0" fontId="0" fillId="0" borderId="69" xfId="0" applyBorder="1" applyAlignment="1"/>
    <xf numFmtId="0" fontId="8" fillId="10" borderId="47" xfId="1" applyFont="1" applyFill="1" applyBorder="1" applyAlignment="1">
      <alignment horizontal="center" vertical="center"/>
    </xf>
    <xf numFmtId="0" fontId="19" fillId="2" borderId="0" xfId="1" applyFont="1" applyFill="1" applyAlignment="1">
      <alignment vertical="center"/>
    </xf>
    <xf numFmtId="0" fontId="14" fillId="8" borderId="90" xfId="1" applyFont="1" applyFill="1" applyBorder="1" applyAlignment="1">
      <alignment horizontal="left" vertical="center" wrapText="1" shrinkToFit="1"/>
    </xf>
    <xf numFmtId="0" fontId="14" fillId="8" borderId="0" xfId="1" applyFont="1" applyFill="1" applyBorder="1" applyAlignment="1">
      <alignment horizontal="left" vertical="center" wrapText="1" shrinkToFit="1"/>
    </xf>
    <xf numFmtId="0" fontId="14" fillId="8" borderId="29" xfId="1" applyFont="1" applyFill="1" applyBorder="1" applyAlignment="1">
      <alignment horizontal="left" vertical="center" wrapText="1" shrinkToFit="1"/>
    </xf>
    <xf numFmtId="0" fontId="9" fillId="4" borderId="40" xfId="1" applyFont="1" applyFill="1" applyBorder="1" applyAlignment="1">
      <alignment horizontal="distributed" vertical="center" justifyLastLine="1"/>
    </xf>
    <xf numFmtId="0" fontId="9" fillId="4" borderId="41" xfId="1" applyFont="1" applyFill="1" applyBorder="1" applyAlignment="1">
      <alignment horizontal="distributed" vertical="center" justifyLastLine="1"/>
    </xf>
    <xf numFmtId="0" fontId="9" fillId="4" borderId="39" xfId="1" applyFont="1" applyFill="1" applyBorder="1" applyAlignment="1">
      <alignment horizontal="distributed" vertical="center" justifyLastLine="1"/>
    </xf>
    <xf numFmtId="0" fontId="9" fillId="4" borderId="6" xfId="1" applyFont="1" applyFill="1" applyBorder="1" applyAlignment="1">
      <alignment horizontal="distributed" vertical="center" justifyLastLine="1"/>
    </xf>
    <xf numFmtId="0" fontId="9" fillId="4" borderId="37" xfId="1" applyFont="1" applyFill="1" applyBorder="1" applyAlignment="1">
      <alignment horizontal="distributed" vertical="center" justifyLastLine="1"/>
    </xf>
    <xf numFmtId="0" fontId="9" fillId="4" borderId="4" xfId="1" applyFont="1" applyFill="1" applyBorder="1" applyAlignment="1">
      <alignment horizontal="distributed" vertical="center" justifyLastLine="1"/>
    </xf>
    <xf numFmtId="0" fontId="9" fillId="4" borderId="38" xfId="1" applyFont="1" applyFill="1" applyBorder="1" applyAlignment="1">
      <alignment horizontal="center" vertical="center" wrapText="1" shrinkToFit="1"/>
    </xf>
    <xf numFmtId="0" fontId="9" fillId="4" borderId="5" xfId="1" applyFont="1" applyFill="1" applyBorder="1" applyAlignment="1">
      <alignment horizontal="center" vertical="center" shrinkToFit="1"/>
    </xf>
    <xf numFmtId="0" fontId="9" fillId="4" borderId="36"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38" xfId="1" applyFont="1" applyFill="1" applyBorder="1" applyAlignment="1">
      <alignment horizontal="center" vertical="center"/>
    </xf>
    <xf numFmtId="0" fontId="9" fillId="4" borderId="78" xfId="1" applyFont="1" applyFill="1" applyBorder="1" applyAlignment="1">
      <alignment horizontal="distributed" vertical="center" justifyLastLine="1"/>
    </xf>
    <xf numFmtId="0" fontId="9" fillId="4" borderId="8" xfId="1" applyFont="1" applyFill="1" applyBorder="1" applyAlignment="1">
      <alignment horizontal="distributed" vertical="center" justifyLastLine="1"/>
    </xf>
    <xf numFmtId="0" fontId="9" fillId="4" borderId="79" xfId="1" applyFont="1" applyFill="1" applyBorder="1" applyAlignment="1">
      <alignment horizontal="distributed" vertical="center" justifyLastLine="1"/>
    </xf>
    <xf numFmtId="0" fontId="9" fillId="4" borderId="80" xfId="1" applyFont="1" applyFill="1" applyBorder="1" applyAlignment="1">
      <alignment horizontal="distributed" vertical="center" justifyLastLine="1"/>
    </xf>
    <xf numFmtId="0" fontId="15" fillId="8" borderId="26" xfId="1" applyFont="1" applyFill="1" applyBorder="1" applyAlignment="1">
      <alignment horizontal="center" vertical="center" textRotation="255"/>
    </xf>
    <xf numFmtId="0" fontId="15" fillId="8" borderId="27" xfId="1" applyFont="1" applyFill="1" applyBorder="1" applyAlignment="1">
      <alignment horizontal="center" vertical="center" textRotation="255"/>
    </xf>
    <xf numFmtId="0" fontId="15" fillId="8" borderId="30" xfId="1" applyFont="1" applyFill="1" applyBorder="1" applyAlignment="1">
      <alignment horizontal="center" vertical="center" textRotation="255"/>
    </xf>
    <xf numFmtId="0" fontId="15" fillId="8" borderId="11" xfId="1" applyFont="1" applyFill="1" applyBorder="1" applyAlignment="1">
      <alignment horizontal="center" vertical="center" textRotation="255"/>
    </xf>
    <xf numFmtId="0" fontId="15" fillId="8" borderId="91" xfId="1" applyFont="1" applyFill="1" applyBorder="1" applyAlignment="1">
      <alignment horizontal="center" vertical="center" textRotation="255"/>
    </xf>
    <xf numFmtId="0" fontId="15" fillId="8" borderId="60" xfId="1" applyFont="1" applyFill="1" applyBorder="1" applyAlignment="1">
      <alignment horizontal="center" vertical="center" textRotation="255"/>
    </xf>
    <xf numFmtId="0" fontId="15" fillId="8" borderId="34" xfId="1" applyFont="1" applyFill="1" applyBorder="1" applyAlignment="1">
      <alignment horizontal="center" vertical="center" textRotation="255"/>
    </xf>
    <xf numFmtId="0" fontId="15" fillId="8" borderId="35" xfId="1" applyFont="1" applyFill="1" applyBorder="1" applyAlignment="1">
      <alignment horizontal="center" vertical="center" textRotation="255"/>
    </xf>
    <xf numFmtId="0" fontId="13" fillId="8" borderId="27" xfId="1" applyFont="1" applyFill="1" applyBorder="1" applyAlignment="1">
      <alignment horizontal="distributed" vertical="center"/>
    </xf>
    <xf numFmtId="0" fontId="13" fillId="8" borderId="11" xfId="1" applyFont="1" applyFill="1" applyBorder="1" applyAlignment="1">
      <alignment horizontal="distributed" vertical="center"/>
    </xf>
    <xf numFmtId="0" fontId="9" fillId="4" borderId="76" xfId="1" applyFont="1" applyFill="1" applyBorder="1" applyAlignment="1">
      <alignment horizontal="center" vertical="center"/>
    </xf>
    <xf numFmtId="0" fontId="5" fillId="4" borderId="77" xfId="1" applyFont="1" applyFill="1" applyBorder="1" applyAlignment="1">
      <alignment horizontal="center" vertical="center"/>
    </xf>
    <xf numFmtId="0" fontId="13" fillId="8" borderId="61" xfId="1" applyFont="1" applyFill="1" applyBorder="1" applyAlignment="1">
      <alignment horizontal="center" vertical="center" wrapText="1"/>
    </xf>
    <xf numFmtId="0" fontId="13" fillId="8" borderId="62" xfId="1" applyFont="1" applyFill="1" applyBorder="1" applyAlignment="1">
      <alignment horizontal="center" vertical="center" wrapText="1"/>
    </xf>
    <xf numFmtId="0" fontId="13" fillId="8" borderId="93" xfId="1" applyFont="1" applyFill="1" applyBorder="1" applyAlignment="1">
      <alignment horizontal="center" vertical="center" wrapText="1"/>
    </xf>
    <xf numFmtId="0" fontId="13" fillId="8" borderId="85" xfId="1" applyFont="1" applyFill="1" applyBorder="1" applyAlignment="1">
      <alignment horizontal="center" vertical="center" wrapText="1"/>
    </xf>
    <xf numFmtId="0" fontId="13" fillId="8" borderId="21" xfId="1" applyFont="1" applyFill="1" applyBorder="1" applyAlignment="1">
      <alignment horizontal="center" vertical="center" wrapText="1"/>
    </xf>
    <xf numFmtId="0" fontId="13" fillId="8" borderId="94" xfId="1" applyFont="1" applyFill="1" applyBorder="1" applyAlignment="1">
      <alignment horizontal="center" vertical="center" wrapText="1"/>
    </xf>
    <xf numFmtId="3" fontId="6" fillId="8" borderId="92" xfId="1" applyNumberFormat="1" applyFont="1" applyFill="1" applyBorder="1" applyAlignment="1">
      <alignment horizontal="right" vertical="center" shrinkToFit="1"/>
    </xf>
    <xf numFmtId="3" fontId="6" fillId="8" borderId="95" xfId="1" applyNumberFormat="1" applyFont="1" applyFill="1" applyBorder="1" applyAlignment="1">
      <alignment horizontal="right" vertical="center" shrinkToFit="1"/>
    </xf>
    <xf numFmtId="0" fontId="14" fillId="8" borderId="90" xfId="1" applyFont="1" applyFill="1" applyBorder="1" applyAlignment="1">
      <alignment horizontal="left" vertical="center" wrapText="1"/>
    </xf>
    <xf numFmtId="0" fontId="14" fillId="8" borderId="0" xfId="1" applyFont="1" applyFill="1" applyBorder="1" applyAlignment="1">
      <alignment horizontal="left" vertical="center" wrapText="1"/>
    </xf>
    <xf numFmtId="0" fontId="14" fillId="8" borderId="29" xfId="1" applyFont="1" applyFill="1" applyBorder="1" applyAlignment="1">
      <alignment horizontal="left" vertical="center" wrapText="1"/>
    </xf>
    <xf numFmtId="0" fontId="14" fillId="8" borderId="85" xfId="1" applyFont="1" applyFill="1" applyBorder="1" applyAlignment="1">
      <alignment horizontal="left" vertical="center" wrapText="1"/>
    </xf>
    <xf numFmtId="0" fontId="14" fillId="8" borderId="21" xfId="1" applyFont="1" applyFill="1" applyBorder="1" applyAlignment="1">
      <alignment horizontal="left" vertical="center" wrapText="1"/>
    </xf>
    <xf numFmtId="0" fontId="14" fillId="8" borderId="33" xfId="1" applyFont="1" applyFill="1" applyBorder="1" applyAlignment="1">
      <alignment horizontal="left" vertical="center" wrapText="1"/>
    </xf>
    <xf numFmtId="0" fontId="13" fillId="8" borderId="45" xfId="1" applyFont="1" applyFill="1" applyBorder="1" applyAlignment="1">
      <alignment horizontal="center" vertical="center" shrinkToFit="1"/>
    </xf>
    <xf numFmtId="0" fontId="13" fillId="8" borderId="46" xfId="1" applyFont="1" applyFill="1" applyBorder="1" applyAlignment="1">
      <alignment horizontal="center" vertical="center" shrinkToFit="1"/>
    </xf>
    <xf numFmtId="0" fontId="13" fillId="8" borderId="43" xfId="1" applyFont="1" applyFill="1" applyBorder="1" applyAlignment="1">
      <alignment horizontal="center" vertical="center" shrinkToFit="1"/>
    </xf>
    <xf numFmtId="0" fontId="8" fillId="10" borderId="47" xfId="1" applyFont="1" applyFill="1" applyBorder="1" applyAlignment="1">
      <alignment horizontal="center" vertical="center"/>
    </xf>
    <xf numFmtId="0" fontId="8" fillId="10" borderId="48" xfId="1" applyFont="1" applyFill="1" applyBorder="1" applyAlignment="1">
      <alignment horizontal="center" vertical="center"/>
    </xf>
    <xf numFmtId="0" fontId="19" fillId="2" borderId="0" xfId="1" applyFont="1" applyFill="1" applyAlignment="1">
      <alignment horizontal="right" vertical="center"/>
    </xf>
    <xf numFmtId="0" fontId="12" fillId="2" borderId="0" xfId="1" applyFont="1" applyFill="1" applyAlignment="1">
      <alignment vertical="center"/>
    </xf>
    <xf numFmtId="178" fontId="8" fillId="10" borderId="53" xfId="1" applyNumberFormat="1" applyFont="1" applyFill="1" applyBorder="1" applyAlignment="1">
      <alignment horizontal="center" vertical="center"/>
    </xf>
    <xf numFmtId="178" fontId="8" fillId="10" borderId="54" xfId="1" applyNumberFormat="1" applyFont="1" applyFill="1" applyBorder="1" applyAlignment="1">
      <alignment horizontal="center" vertical="center"/>
    </xf>
    <xf numFmtId="178" fontId="8" fillId="10" borderId="55" xfId="1" applyNumberFormat="1" applyFont="1" applyFill="1" applyBorder="1" applyAlignment="1">
      <alignment horizontal="center" vertical="center"/>
    </xf>
    <xf numFmtId="178" fontId="8" fillId="10" borderId="56" xfId="1" applyNumberFormat="1" applyFont="1" applyFill="1" applyBorder="1" applyAlignment="1">
      <alignment horizontal="center" vertical="center"/>
    </xf>
    <xf numFmtId="0" fontId="8" fillId="10" borderId="11" xfId="1" applyFont="1" applyFill="1" applyBorder="1" applyAlignment="1">
      <alignment horizontal="left" vertical="center" shrinkToFit="1"/>
    </xf>
    <xf numFmtId="10" fontId="8" fillId="10" borderId="9" xfId="1" applyNumberFormat="1" applyFont="1" applyFill="1" applyBorder="1" applyAlignment="1">
      <alignment horizontal="center" vertical="center"/>
    </xf>
    <xf numFmtId="10" fontId="8" fillId="10" borderId="10" xfId="1" applyNumberFormat="1" applyFont="1" applyFill="1" applyBorder="1" applyAlignment="1">
      <alignment horizontal="center" vertical="center"/>
    </xf>
    <xf numFmtId="10" fontId="8" fillId="10" borderId="50" xfId="1" applyNumberFormat="1" applyFont="1" applyFill="1" applyBorder="1" applyAlignment="1">
      <alignment horizontal="center" vertical="center"/>
    </xf>
    <xf numFmtId="0" fontId="8" fillId="10" borderId="57" xfId="1" applyFont="1" applyFill="1" applyBorder="1" applyAlignment="1">
      <alignment horizontal="center" vertical="center"/>
    </xf>
    <xf numFmtId="0" fontId="8" fillId="10" borderId="58" xfId="1" applyFont="1" applyFill="1" applyBorder="1" applyAlignment="1">
      <alignment horizontal="center" vertical="center"/>
    </xf>
    <xf numFmtId="0" fontId="19" fillId="2" borderId="0" xfId="1" applyFont="1" applyFill="1" applyAlignment="1">
      <alignment vertical="center"/>
    </xf>
    <xf numFmtId="0" fontId="8" fillId="10" borderId="10" xfId="1" applyFont="1" applyFill="1" applyBorder="1" applyAlignment="1">
      <alignment horizontal="center" vertical="center"/>
    </xf>
    <xf numFmtId="0" fontId="8" fillId="10" borderId="12" xfId="1" applyFont="1" applyFill="1" applyBorder="1" applyAlignment="1">
      <alignment horizontal="center" vertical="center"/>
    </xf>
    <xf numFmtId="0" fontId="18" fillId="8" borderId="89" xfId="1" applyFont="1" applyFill="1" applyBorder="1" applyAlignment="1">
      <alignment horizontal="left" vertical="center" shrinkToFit="1"/>
    </xf>
    <xf numFmtId="0" fontId="18" fillId="8" borderId="24" xfId="1" applyFont="1" applyFill="1" applyBorder="1" applyAlignment="1">
      <alignment horizontal="left" vertical="center" shrinkToFit="1"/>
    </xf>
    <xf numFmtId="0" fontId="18" fillId="8" borderId="25" xfId="1" applyFont="1" applyFill="1" applyBorder="1" applyAlignment="1">
      <alignment horizontal="left" vertical="center" shrinkToFit="1"/>
    </xf>
    <xf numFmtId="3" fontId="6" fillId="8" borderId="92" xfId="1" applyNumberFormat="1" applyFont="1" applyFill="1" applyBorder="1" applyAlignment="1">
      <alignment horizontal="right" vertical="center"/>
    </xf>
    <xf numFmtId="3" fontId="6" fillId="8" borderId="95" xfId="1" applyNumberFormat="1" applyFont="1" applyFill="1" applyBorder="1" applyAlignment="1">
      <alignment horizontal="right" vertical="center"/>
    </xf>
    <xf numFmtId="0" fontId="18" fillId="8" borderId="89" xfId="1" applyFont="1" applyFill="1" applyBorder="1" applyAlignment="1">
      <alignment horizontal="left" vertical="center"/>
    </xf>
    <xf numFmtId="0" fontId="18" fillId="8" borderId="24" xfId="1" applyFont="1" applyFill="1" applyBorder="1" applyAlignment="1">
      <alignment horizontal="left" vertical="center"/>
    </xf>
    <xf numFmtId="0" fontId="18" fillId="8" borderId="25" xfId="1" applyFont="1" applyFill="1" applyBorder="1" applyAlignment="1">
      <alignment horizontal="left" vertical="center"/>
    </xf>
    <xf numFmtId="0" fontId="27" fillId="0" borderId="11" xfId="0" applyFont="1" applyFill="1" applyBorder="1" applyAlignment="1">
      <alignment vertical="center"/>
    </xf>
    <xf numFmtId="0" fontId="25" fillId="0" borderId="9" xfId="0" applyFont="1" applyFill="1" applyBorder="1" applyAlignment="1">
      <alignment horizontal="center"/>
    </xf>
    <xf numFmtId="0" fontId="25" fillId="0" borderId="12" xfId="0" applyFont="1" applyFill="1" applyBorder="1" applyAlignment="1">
      <alignment horizontal="center"/>
    </xf>
    <xf numFmtId="0" fontId="0" fillId="0" borderId="88"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97" xfId="0" applyBorder="1" applyAlignment="1">
      <alignment horizontal="center" vertical="center"/>
    </xf>
    <xf numFmtId="0" fontId="0" fillId="0" borderId="96" xfId="0" applyBorder="1" applyAlignment="1">
      <alignment horizontal="center" vertical="center"/>
    </xf>
    <xf numFmtId="0" fontId="26" fillId="0" borderId="11" xfId="0" applyFont="1" applyFill="1" applyBorder="1" applyAlignment="1">
      <alignment horizontal="center" vertical="center"/>
    </xf>
    <xf numFmtId="0" fontId="0" fillId="0" borderId="11" xfId="0" applyBorder="1" applyAlignment="1">
      <alignment horizontal="center"/>
    </xf>
    <xf numFmtId="0" fontId="23" fillId="0" borderId="60" xfId="0" applyFont="1" applyBorder="1" applyAlignment="1">
      <alignment horizontal="center"/>
    </xf>
  </cellXfs>
  <cellStyles count="5">
    <cellStyle name="パーセント 2" xfId="3"/>
    <cellStyle name="桁区切り" xfId="4" builtinId="6"/>
    <cellStyle name="桁区切り 2" xfId="2"/>
    <cellStyle name="標準" xfId="0" builtinId="0"/>
    <cellStyle name="標準 2" xfId="1"/>
  </cellStyles>
  <dxfs count="4">
    <dxf>
      <font>
        <condense val="0"/>
        <extend val="0"/>
        <color indexed="10"/>
      </font>
      <fill>
        <patternFill patternType="none">
          <bgColor indexed="65"/>
        </patternFill>
      </fill>
    </dxf>
    <dxf>
      <font>
        <color theme="0"/>
      </font>
    </dxf>
    <dxf>
      <font>
        <condense val="0"/>
        <extend val="0"/>
        <color indexed="10"/>
      </font>
      <fill>
        <patternFill patternType="none">
          <bgColor indexed="65"/>
        </patternFill>
      </fill>
    </dxf>
    <dxf>
      <font>
        <color theme="0"/>
      </font>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216834</xdr:colOff>
      <xdr:row>22</xdr:row>
      <xdr:rowOff>101974</xdr:rowOff>
    </xdr:from>
    <xdr:to>
      <xdr:col>20</xdr:col>
      <xdr:colOff>882464</xdr:colOff>
      <xdr:row>25</xdr:row>
      <xdr:rowOff>234763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3284" y="5550274"/>
          <a:ext cx="3894605" cy="875739"/>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224678</xdr:colOff>
      <xdr:row>22</xdr:row>
      <xdr:rowOff>129989</xdr:rowOff>
    </xdr:from>
    <xdr:to>
      <xdr:col>21</xdr:col>
      <xdr:colOff>4483</xdr:colOff>
      <xdr:row>26</xdr:row>
      <xdr:rowOff>6163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972" y="5553636"/>
          <a:ext cx="3892364" cy="86229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xdr:row>
      <xdr:rowOff>209551</xdr:rowOff>
    </xdr:from>
    <xdr:to>
      <xdr:col>5</xdr:col>
      <xdr:colOff>0</xdr:colOff>
      <xdr:row>5</xdr:row>
      <xdr:rowOff>19051</xdr:rowOff>
    </xdr:to>
    <xdr:sp macro="" textlink="">
      <xdr:nvSpPr>
        <xdr:cNvPr id="4" name="正方形/長方形 3"/>
        <xdr:cNvSpPr/>
      </xdr:nvSpPr>
      <xdr:spPr>
        <a:xfrm>
          <a:off x="76200" y="847726"/>
          <a:ext cx="3543300" cy="266700"/>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5</xdr:row>
      <xdr:rowOff>57709</xdr:rowOff>
    </xdr:from>
    <xdr:ext cx="3527052" cy="1320613"/>
    <xdr:sp macro="" textlink="">
      <xdr:nvSpPr>
        <xdr:cNvPr id="5" name="テキスト ボックス 4"/>
        <xdr:cNvSpPr txBox="1"/>
      </xdr:nvSpPr>
      <xdr:spPr>
        <a:xfrm>
          <a:off x="126066" y="1290356"/>
          <a:ext cx="3527052" cy="1320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①生年月日②収入・所得を入力</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r>
            <a:rPr kumimoji="1" lang="en-US" altLang="ja-JP" sz="16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給与・年金所得は「その他の所得」</a:t>
          </a:r>
          <a:endParaRPr kumimoji="1" lang="en-US" altLang="ja-JP" sz="16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　に入力しないでください。</a:t>
          </a:r>
          <a:endParaRPr kumimoji="1" lang="en-US" altLang="ja-JP" sz="16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5</xdr:col>
      <xdr:colOff>66675</xdr:colOff>
      <xdr:row>4</xdr:row>
      <xdr:rowOff>0</xdr:rowOff>
    </xdr:from>
    <xdr:to>
      <xdr:col>16</xdr:col>
      <xdr:colOff>276225</xdr:colOff>
      <xdr:row>5</xdr:row>
      <xdr:rowOff>28575</xdr:rowOff>
    </xdr:to>
    <xdr:sp macro="" textlink="">
      <xdr:nvSpPr>
        <xdr:cNvPr id="6" name="正方形/長方形 5"/>
        <xdr:cNvSpPr/>
      </xdr:nvSpPr>
      <xdr:spPr>
        <a:xfrm>
          <a:off x="3686175" y="866775"/>
          <a:ext cx="3771900" cy="257175"/>
        </a:xfrm>
        <a:prstGeom prst="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161925</xdr:colOff>
      <xdr:row>5</xdr:row>
      <xdr:rowOff>95250</xdr:rowOff>
    </xdr:from>
    <xdr:ext cx="3647152" cy="692497"/>
    <xdr:sp macro="" textlink="">
      <xdr:nvSpPr>
        <xdr:cNvPr id="8" name="テキスト ボックス 7"/>
        <xdr:cNvSpPr txBox="1"/>
      </xdr:nvSpPr>
      <xdr:spPr>
        <a:xfrm>
          <a:off x="3781425" y="1190625"/>
          <a:ext cx="3647152"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0070C0"/>
              </a:solidFill>
              <a:latin typeface="HGS創英角ﾎﾟｯﾌﾟ体" panose="040B0A00000000000000" pitchFamily="50" charset="-128"/>
              <a:ea typeface="HGS創英角ﾎﾟｯﾌﾟ体" panose="040B0A00000000000000" pitchFamily="50" charset="-128"/>
            </a:rPr>
            <a:t>③加入していない月は右クリック</a:t>
          </a:r>
          <a:endParaRPr kumimoji="1" lang="en-US" altLang="ja-JP" sz="1800">
            <a:solidFill>
              <a:srgbClr val="0070C0"/>
            </a:solidFill>
            <a:latin typeface="HGS創英角ﾎﾟｯﾌﾟ体" panose="040B0A00000000000000" pitchFamily="50" charset="-128"/>
            <a:ea typeface="HGS創英角ﾎﾟｯﾌﾟ体" panose="040B0A00000000000000" pitchFamily="50" charset="-128"/>
          </a:endParaRPr>
        </a:p>
        <a:p>
          <a:r>
            <a:rPr kumimoji="1" lang="ja-JP" altLang="en-US" sz="1800">
              <a:solidFill>
                <a:srgbClr val="0070C0"/>
              </a:solidFill>
              <a:latin typeface="HGS創英角ﾎﾟｯﾌﾟ体" panose="040B0A00000000000000" pitchFamily="50" charset="-128"/>
              <a:ea typeface="HGS創英角ﾎﾟｯﾌﾟ体" panose="040B0A00000000000000" pitchFamily="50" charset="-128"/>
            </a:rPr>
            <a:t>　⇒「数式と値のクリア」</a:t>
          </a:r>
        </a:p>
      </xdr:txBody>
    </xdr:sp>
    <xdr:clientData/>
  </xdr:oneCellAnchor>
  <xdr:twoCellAnchor>
    <xdr:from>
      <xdr:col>1</xdr:col>
      <xdr:colOff>0</xdr:colOff>
      <xdr:row>12</xdr:row>
      <xdr:rowOff>201706</xdr:rowOff>
    </xdr:from>
    <xdr:to>
      <xdr:col>5</xdr:col>
      <xdr:colOff>44824</xdr:colOff>
      <xdr:row>14</xdr:row>
      <xdr:rowOff>22411</xdr:rowOff>
    </xdr:to>
    <xdr:sp macro="" textlink="">
      <xdr:nvSpPr>
        <xdr:cNvPr id="9" name="正方形/長方形 8"/>
        <xdr:cNvSpPr/>
      </xdr:nvSpPr>
      <xdr:spPr>
        <a:xfrm>
          <a:off x="78441" y="2846294"/>
          <a:ext cx="3585883" cy="268941"/>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74520</xdr:colOff>
      <xdr:row>12</xdr:row>
      <xdr:rowOff>159124</xdr:rowOff>
    </xdr:from>
    <xdr:ext cx="2723823" cy="392415"/>
    <xdr:sp macro="" textlink="">
      <xdr:nvSpPr>
        <xdr:cNvPr id="10" name="テキスト ボックス 9"/>
        <xdr:cNvSpPr txBox="1"/>
      </xdr:nvSpPr>
      <xdr:spPr>
        <a:xfrm>
          <a:off x="3694020" y="2803712"/>
          <a:ext cx="272382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00B050"/>
              </a:solidFill>
              <a:latin typeface="HGS創英角ﾎﾟｯﾌﾟ体" panose="040B0A00000000000000" pitchFamily="50" charset="-128"/>
              <a:ea typeface="HGS創英角ﾎﾟｯﾌﾟ体" panose="040B0A00000000000000" pitchFamily="50" charset="-128"/>
            </a:rPr>
            <a:t>④擬主がいたら必ず入力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abSelected="1" zoomScaleNormal="100" zoomScaleSheetLayoutView="80" workbookViewId="0">
      <selection activeCell="B5" sqref="B5"/>
    </sheetView>
  </sheetViews>
  <sheetFormatPr defaultRowHeight="13.5"/>
  <cols>
    <col min="1" max="1" width="1" style="3" customWidth="1"/>
    <col min="2" max="5" width="11.625" style="3" customWidth="1"/>
    <col min="6" max="17" width="4.25" style="3" customWidth="1"/>
    <col min="18" max="19" width="4.75" style="3" customWidth="1"/>
    <col min="20" max="21" width="11.625" style="3" customWidth="1"/>
    <col min="22" max="22" width="0.875" style="3" customWidth="1"/>
    <col min="23" max="23" width="2" style="3" customWidth="1"/>
    <col min="24" max="25" width="3.25" style="3" customWidth="1"/>
    <col min="26" max="26" width="6.375" style="3" customWidth="1"/>
    <col min="27" max="16384" width="9" style="3"/>
  </cols>
  <sheetData>
    <row r="1" spans="1:23" ht="20.100000000000001" customHeight="1">
      <c r="A1" s="1"/>
      <c r="B1" s="2"/>
      <c r="C1" s="2"/>
      <c r="D1" s="2"/>
      <c r="E1" s="2"/>
      <c r="F1" s="2"/>
      <c r="G1" s="2"/>
      <c r="H1" s="2"/>
      <c r="I1" s="2"/>
      <c r="J1" s="2"/>
      <c r="K1" s="2"/>
      <c r="L1" s="2"/>
      <c r="M1" s="2"/>
      <c r="N1" s="2"/>
      <c r="O1" s="2"/>
      <c r="P1" s="2"/>
      <c r="Q1" s="2"/>
      <c r="R1" s="2"/>
      <c r="S1" s="2"/>
      <c r="T1" s="4" t="s">
        <v>35</v>
      </c>
      <c r="U1" s="37">
        <f ca="1">TODAY()</f>
        <v>45687</v>
      </c>
      <c r="V1" s="1"/>
      <c r="W1" s="1"/>
    </row>
    <row r="2" spans="1:23" ht="20.100000000000001" customHeight="1" thickBot="1">
      <c r="A2" s="1"/>
      <c r="B2" s="1"/>
      <c r="C2" s="1"/>
      <c r="D2" s="1"/>
      <c r="E2" s="1"/>
      <c r="F2" s="1"/>
      <c r="G2" s="1"/>
      <c r="H2" s="1"/>
      <c r="I2" s="1"/>
      <c r="J2" s="1"/>
      <c r="K2" s="1"/>
      <c r="L2" s="1"/>
      <c r="M2" s="1"/>
      <c r="N2" s="1"/>
      <c r="O2" s="1"/>
      <c r="P2" s="1"/>
      <c r="Q2" s="1"/>
      <c r="R2" s="2"/>
      <c r="S2" s="2"/>
      <c r="T2" s="2"/>
      <c r="U2" s="5" t="s">
        <v>0</v>
      </c>
      <c r="V2" s="1"/>
      <c r="W2" s="1"/>
    </row>
    <row r="3" spans="1:23" s="8" customFormat="1" ht="20.100000000000001" customHeight="1" thickTop="1">
      <c r="A3" s="6"/>
      <c r="B3" s="137" t="s">
        <v>1</v>
      </c>
      <c r="C3" s="139" t="s">
        <v>2</v>
      </c>
      <c r="D3" s="141" t="s">
        <v>3</v>
      </c>
      <c r="E3" s="143" t="s">
        <v>4</v>
      </c>
      <c r="F3" s="145" t="s">
        <v>5</v>
      </c>
      <c r="G3" s="146"/>
      <c r="H3" s="146"/>
      <c r="I3" s="146"/>
      <c r="J3" s="146"/>
      <c r="K3" s="146"/>
      <c r="L3" s="146"/>
      <c r="M3" s="146"/>
      <c r="N3" s="146"/>
      <c r="O3" s="146"/>
      <c r="P3" s="146"/>
      <c r="Q3" s="147"/>
      <c r="R3" s="162" t="s">
        <v>6</v>
      </c>
      <c r="S3" s="163"/>
      <c r="T3" s="148" t="s">
        <v>7</v>
      </c>
      <c r="U3" s="150" t="s">
        <v>8</v>
      </c>
      <c r="V3" s="6"/>
      <c r="W3" s="6"/>
    </row>
    <row r="4" spans="1:23" s="8" customFormat="1" ht="20.100000000000001" customHeight="1">
      <c r="A4" s="6"/>
      <c r="B4" s="138"/>
      <c r="C4" s="140"/>
      <c r="D4" s="142"/>
      <c r="E4" s="144"/>
      <c r="F4" s="9">
        <v>4</v>
      </c>
      <c r="G4" s="10">
        <v>5</v>
      </c>
      <c r="H4" s="10">
        <v>6</v>
      </c>
      <c r="I4" s="10">
        <v>7</v>
      </c>
      <c r="J4" s="10">
        <v>8</v>
      </c>
      <c r="K4" s="10">
        <v>9</v>
      </c>
      <c r="L4" s="10">
        <v>10</v>
      </c>
      <c r="M4" s="10">
        <v>11</v>
      </c>
      <c r="N4" s="10">
        <v>12</v>
      </c>
      <c r="O4" s="10">
        <v>1</v>
      </c>
      <c r="P4" s="10">
        <v>2</v>
      </c>
      <c r="Q4" s="11">
        <v>3</v>
      </c>
      <c r="R4" s="108" t="s">
        <v>9</v>
      </c>
      <c r="S4" s="12" t="s">
        <v>10</v>
      </c>
      <c r="T4" s="149"/>
      <c r="U4" s="151"/>
      <c r="V4" s="6"/>
      <c r="W4" s="6"/>
    </row>
    <row r="5" spans="1:23" s="8" customFormat="1" ht="20.100000000000001" customHeight="1">
      <c r="A5" s="6"/>
      <c r="B5" s="39"/>
      <c r="C5" s="38"/>
      <c r="D5" s="13"/>
      <c r="E5" s="14"/>
      <c r="F5" s="106">
        <f>数式!C76</f>
        <v>0</v>
      </c>
      <c r="G5" s="106">
        <f>数式!D76</f>
        <v>0</v>
      </c>
      <c r="H5" s="106">
        <f>数式!E76</f>
        <v>0</v>
      </c>
      <c r="I5" s="106">
        <f>数式!F76</f>
        <v>0</v>
      </c>
      <c r="J5" s="106">
        <f>数式!G76</f>
        <v>0</v>
      </c>
      <c r="K5" s="106">
        <f>数式!H76</f>
        <v>0</v>
      </c>
      <c r="L5" s="106">
        <f>数式!I76</f>
        <v>0</v>
      </c>
      <c r="M5" s="106">
        <f>数式!J76</f>
        <v>0</v>
      </c>
      <c r="N5" s="106">
        <f>数式!K76</f>
        <v>0</v>
      </c>
      <c r="O5" s="106">
        <f>数式!L76</f>
        <v>0</v>
      </c>
      <c r="P5" s="106">
        <f>数式!M76</f>
        <v>0</v>
      </c>
      <c r="Q5" s="107">
        <f>数式!N76</f>
        <v>0</v>
      </c>
      <c r="R5" s="15">
        <f>COUNTIF(F5:Q5,1)+COUNTIF(F5:Q5,2)+COUNTIF(F5:Q5,3)</f>
        <v>0</v>
      </c>
      <c r="S5" s="16">
        <f>COUNTIF(F5:Q5,2)</f>
        <v>0</v>
      </c>
      <c r="T5" s="17" t="str">
        <f>IF($B5="","",数式!H3)</f>
        <v/>
      </c>
      <c r="U5" s="109" t="str">
        <f>IF($B5="","",数式!AF3)</f>
        <v/>
      </c>
      <c r="V5" s="6"/>
      <c r="W5" s="6"/>
    </row>
    <row r="6" spans="1:23" s="8" customFormat="1" ht="20.100000000000001" customHeight="1">
      <c r="A6" s="6"/>
      <c r="B6" s="39"/>
      <c r="C6" s="38"/>
      <c r="D6" s="18"/>
      <c r="E6" s="14"/>
      <c r="F6" s="114">
        <f>数式!C77</f>
        <v>0</v>
      </c>
      <c r="G6" s="115">
        <f>数式!D77</f>
        <v>0</v>
      </c>
      <c r="H6" s="115">
        <f>数式!E77</f>
        <v>0</v>
      </c>
      <c r="I6" s="115">
        <f>数式!F77</f>
        <v>0</v>
      </c>
      <c r="J6" s="115">
        <f>数式!G77</f>
        <v>0</v>
      </c>
      <c r="K6" s="115">
        <f>数式!H77</f>
        <v>0</v>
      </c>
      <c r="L6" s="115">
        <f>数式!I77</f>
        <v>0</v>
      </c>
      <c r="M6" s="115">
        <f>数式!J77</f>
        <v>0</v>
      </c>
      <c r="N6" s="115">
        <f>数式!K77</f>
        <v>0</v>
      </c>
      <c r="O6" s="115">
        <f>数式!L77</f>
        <v>0</v>
      </c>
      <c r="P6" s="115">
        <f>数式!M77</f>
        <v>0</v>
      </c>
      <c r="Q6" s="116">
        <f>数式!N77</f>
        <v>0</v>
      </c>
      <c r="R6" s="19">
        <f t="shared" ref="R6:R11" si="0">COUNTIF(F6:Q6,1)+COUNTIF(F6:Q6,2)+COUNTIF(F6:Q6,3)</f>
        <v>0</v>
      </c>
      <c r="S6" s="20">
        <f t="shared" ref="S6:S11" si="1">COUNTIF(F6:Q6,2)</f>
        <v>0</v>
      </c>
      <c r="T6" s="17" t="str">
        <f>IF($B6="","",数式!H4)</f>
        <v/>
      </c>
      <c r="U6" s="109" t="str">
        <f>IF($B6="","",数式!AF4)</f>
        <v/>
      </c>
      <c r="V6" s="6"/>
      <c r="W6" s="6"/>
    </row>
    <row r="7" spans="1:23" s="8" customFormat="1" ht="20.100000000000001" customHeight="1">
      <c r="A7" s="6"/>
      <c r="B7" s="39"/>
      <c r="C7" s="38"/>
      <c r="D7" s="18"/>
      <c r="E7" s="14"/>
      <c r="F7" s="114">
        <f>数式!C78</f>
        <v>0</v>
      </c>
      <c r="G7" s="115">
        <f>数式!D78</f>
        <v>0</v>
      </c>
      <c r="H7" s="115">
        <f>数式!E78</f>
        <v>0</v>
      </c>
      <c r="I7" s="115">
        <f>数式!F78</f>
        <v>0</v>
      </c>
      <c r="J7" s="115">
        <f>数式!G78</f>
        <v>0</v>
      </c>
      <c r="K7" s="115">
        <f>数式!H78</f>
        <v>0</v>
      </c>
      <c r="L7" s="115">
        <f>数式!I78</f>
        <v>0</v>
      </c>
      <c r="M7" s="115">
        <f>数式!J78</f>
        <v>0</v>
      </c>
      <c r="N7" s="115">
        <f>数式!K78</f>
        <v>0</v>
      </c>
      <c r="O7" s="115">
        <f>数式!L78</f>
        <v>0</v>
      </c>
      <c r="P7" s="115">
        <f>数式!M78</f>
        <v>0</v>
      </c>
      <c r="Q7" s="116">
        <f>数式!N78</f>
        <v>0</v>
      </c>
      <c r="R7" s="19">
        <f t="shared" si="0"/>
        <v>0</v>
      </c>
      <c r="S7" s="20">
        <f t="shared" si="1"/>
        <v>0</v>
      </c>
      <c r="T7" s="17" t="str">
        <f>IF($B7="","",数式!H5)</f>
        <v/>
      </c>
      <c r="U7" s="109" t="str">
        <f>IF($B7="","",数式!AF5)</f>
        <v/>
      </c>
      <c r="V7" s="6"/>
      <c r="W7" s="6"/>
    </row>
    <row r="8" spans="1:23" s="8" customFormat="1" ht="20.100000000000001" customHeight="1">
      <c r="A8" s="6"/>
      <c r="B8" s="39"/>
      <c r="C8" s="38"/>
      <c r="D8" s="18"/>
      <c r="E8" s="14"/>
      <c r="F8" s="114">
        <f>数式!C79</f>
        <v>0</v>
      </c>
      <c r="G8" s="115">
        <f>数式!D79</f>
        <v>0</v>
      </c>
      <c r="H8" s="115">
        <f>数式!E79</f>
        <v>0</v>
      </c>
      <c r="I8" s="115">
        <f>数式!F79</f>
        <v>0</v>
      </c>
      <c r="J8" s="115">
        <f>数式!G79</f>
        <v>0</v>
      </c>
      <c r="K8" s="115">
        <f>数式!H79</f>
        <v>0</v>
      </c>
      <c r="L8" s="115">
        <f>数式!I79</f>
        <v>0</v>
      </c>
      <c r="M8" s="115">
        <f>数式!J79</f>
        <v>0</v>
      </c>
      <c r="N8" s="115">
        <f>数式!K79</f>
        <v>0</v>
      </c>
      <c r="O8" s="115">
        <f>数式!L79</f>
        <v>0</v>
      </c>
      <c r="P8" s="115">
        <f>数式!M79</f>
        <v>0</v>
      </c>
      <c r="Q8" s="116">
        <f>数式!N79</f>
        <v>0</v>
      </c>
      <c r="R8" s="19">
        <f t="shared" si="0"/>
        <v>0</v>
      </c>
      <c r="S8" s="20">
        <f t="shared" si="1"/>
        <v>0</v>
      </c>
      <c r="T8" s="17" t="str">
        <f>IF($B8="","",数式!H6)</f>
        <v/>
      </c>
      <c r="U8" s="109" t="str">
        <f>IF($B8="","",数式!AF6)</f>
        <v/>
      </c>
      <c r="V8" s="6"/>
      <c r="W8" s="6"/>
    </row>
    <row r="9" spans="1:23" s="8" customFormat="1" ht="20.100000000000001" customHeight="1">
      <c r="A9" s="6"/>
      <c r="B9" s="39"/>
      <c r="C9" s="38"/>
      <c r="D9" s="18"/>
      <c r="E9" s="14"/>
      <c r="F9" s="114">
        <f>数式!C80</f>
        <v>0</v>
      </c>
      <c r="G9" s="115">
        <f>数式!D80</f>
        <v>0</v>
      </c>
      <c r="H9" s="115">
        <f>数式!E80</f>
        <v>0</v>
      </c>
      <c r="I9" s="115">
        <f>数式!F80</f>
        <v>0</v>
      </c>
      <c r="J9" s="115">
        <f>数式!G80</f>
        <v>0</v>
      </c>
      <c r="K9" s="115">
        <f>数式!H80</f>
        <v>0</v>
      </c>
      <c r="L9" s="115">
        <f>数式!I80</f>
        <v>0</v>
      </c>
      <c r="M9" s="115">
        <f>数式!J80</f>
        <v>0</v>
      </c>
      <c r="N9" s="115">
        <f>数式!K80</f>
        <v>0</v>
      </c>
      <c r="O9" s="115">
        <f>数式!L80</f>
        <v>0</v>
      </c>
      <c r="P9" s="115">
        <f>数式!M80</f>
        <v>0</v>
      </c>
      <c r="Q9" s="116">
        <f>数式!N80</f>
        <v>0</v>
      </c>
      <c r="R9" s="19">
        <f t="shared" si="0"/>
        <v>0</v>
      </c>
      <c r="S9" s="20">
        <f t="shared" si="1"/>
        <v>0</v>
      </c>
      <c r="T9" s="17" t="str">
        <f>IF($B9="","",数式!H7)</f>
        <v/>
      </c>
      <c r="U9" s="109" t="str">
        <f>IF($B9="","",数式!AF7)</f>
        <v/>
      </c>
      <c r="V9" s="6"/>
      <c r="W9" s="6"/>
    </row>
    <row r="10" spans="1:23" s="8" customFormat="1" ht="20.100000000000001" customHeight="1">
      <c r="A10" s="6"/>
      <c r="B10" s="39"/>
      <c r="C10" s="38"/>
      <c r="D10" s="18"/>
      <c r="E10" s="14"/>
      <c r="F10" s="114">
        <f>数式!C81</f>
        <v>0</v>
      </c>
      <c r="G10" s="115">
        <f>数式!D81</f>
        <v>0</v>
      </c>
      <c r="H10" s="115">
        <f>数式!E81</f>
        <v>0</v>
      </c>
      <c r="I10" s="115">
        <f>数式!F81</f>
        <v>0</v>
      </c>
      <c r="J10" s="115">
        <f>数式!G81</f>
        <v>0</v>
      </c>
      <c r="K10" s="115">
        <f>数式!H81</f>
        <v>0</v>
      </c>
      <c r="L10" s="115">
        <f>数式!I81</f>
        <v>0</v>
      </c>
      <c r="M10" s="115">
        <f>数式!J81</f>
        <v>0</v>
      </c>
      <c r="N10" s="115">
        <f>数式!K81</f>
        <v>0</v>
      </c>
      <c r="O10" s="115">
        <f>数式!L81</f>
        <v>0</v>
      </c>
      <c r="P10" s="115">
        <f>数式!M81</f>
        <v>0</v>
      </c>
      <c r="Q10" s="116">
        <f>数式!N81</f>
        <v>0</v>
      </c>
      <c r="R10" s="19">
        <f t="shared" si="0"/>
        <v>0</v>
      </c>
      <c r="S10" s="20">
        <f t="shared" si="1"/>
        <v>0</v>
      </c>
      <c r="T10" s="17" t="str">
        <f>IF($B10="","",数式!H8)</f>
        <v/>
      </c>
      <c r="U10" s="109" t="str">
        <f>IF($B10="","",数式!AF8)</f>
        <v/>
      </c>
      <c r="V10" s="6"/>
      <c r="W10" s="6"/>
    </row>
    <row r="11" spans="1:23" s="8" customFormat="1" ht="20.100000000000001" customHeight="1" thickBot="1">
      <c r="A11" s="6"/>
      <c r="B11" s="100"/>
      <c r="C11" s="41"/>
      <c r="D11" s="101"/>
      <c r="E11" s="102"/>
      <c r="F11" s="117">
        <f>数式!C82</f>
        <v>0</v>
      </c>
      <c r="G11" s="118">
        <f>数式!D82</f>
        <v>0</v>
      </c>
      <c r="H11" s="118">
        <f>数式!E82</f>
        <v>0</v>
      </c>
      <c r="I11" s="118">
        <f>数式!F82</f>
        <v>0</v>
      </c>
      <c r="J11" s="118">
        <f>数式!G82</f>
        <v>0</v>
      </c>
      <c r="K11" s="118">
        <f>数式!H82</f>
        <v>0</v>
      </c>
      <c r="L11" s="118">
        <f>数式!I82</f>
        <v>0</v>
      </c>
      <c r="M11" s="118">
        <f>数式!J82</f>
        <v>0</v>
      </c>
      <c r="N11" s="118">
        <f>数式!K82</f>
        <v>0</v>
      </c>
      <c r="O11" s="118">
        <f>数式!L82</f>
        <v>0</v>
      </c>
      <c r="P11" s="118">
        <f>数式!M82</f>
        <v>0</v>
      </c>
      <c r="Q11" s="119">
        <f>数式!N82</f>
        <v>0</v>
      </c>
      <c r="R11" s="110">
        <f t="shared" si="0"/>
        <v>0</v>
      </c>
      <c r="S11" s="111">
        <f t="shared" si="1"/>
        <v>0</v>
      </c>
      <c r="T11" s="112" t="str">
        <f>IF($B11="","",数式!H9)</f>
        <v/>
      </c>
      <c r="U11" s="113" t="str">
        <f>IF($B11="","",数式!AF9)</f>
        <v/>
      </c>
      <c r="V11" s="6"/>
      <c r="W11" s="6"/>
    </row>
    <row r="12" spans="1:23" s="8" customFormat="1" ht="20.100000000000001" customHeight="1" thickTop="1" thickBot="1">
      <c r="A12" s="6"/>
      <c r="B12" s="7"/>
      <c r="C12" s="7"/>
      <c r="D12" s="7"/>
      <c r="E12" s="99" t="s">
        <v>38</v>
      </c>
      <c r="F12" s="103">
        <f t="shared" ref="F12:Q12" si="2">COUNTIF(F5:F11,1)+COUNTIF(F5:F11,2)+COUNTIF(F5:F11,3)</f>
        <v>0</v>
      </c>
      <c r="G12" s="103">
        <f t="shared" si="2"/>
        <v>0</v>
      </c>
      <c r="H12" s="103">
        <f t="shared" si="2"/>
        <v>0</v>
      </c>
      <c r="I12" s="103">
        <f t="shared" si="2"/>
        <v>0</v>
      </c>
      <c r="J12" s="103">
        <f t="shared" si="2"/>
        <v>0</v>
      </c>
      <c r="K12" s="103">
        <f t="shared" si="2"/>
        <v>0</v>
      </c>
      <c r="L12" s="103">
        <f t="shared" si="2"/>
        <v>0</v>
      </c>
      <c r="M12" s="103">
        <f t="shared" si="2"/>
        <v>0</v>
      </c>
      <c r="N12" s="103">
        <f t="shared" si="2"/>
        <v>0</v>
      </c>
      <c r="O12" s="103">
        <f t="shared" si="2"/>
        <v>0</v>
      </c>
      <c r="P12" s="103">
        <f t="shared" si="2"/>
        <v>0</v>
      </c>
      <c r="Q12" s="104">
        <f t="shared" si="2"/>
        <v>0</v>
      </c>
      <c r="R12" s="7"/>
      <c r="S12" s="7"/>
      <c r="T12" s="7"/>
      <c r="U12" s="7"/>
      <c r="V12" s="6"/>
      <c r="W12" s="6"/>
    </row>
    <row r="13" spans="1:23" s="8" customFormat="1" ht="20.100000000000001" customHeight="1" thickTop="1" thickBot="1">
      <c r="A13" s="6"/>
      <c r="B13" s="42" t="s">
        <v>36</v>
      </c>
      <c r="C13" s="43"/>
      <c r="D13" s="7"/>
      <c r="E13" s="7"/>
      <c r="F13" s="7"/>
      <c r="G13" s="7"/>
      <c r="H13" s="7"/>
      <c r="I13" s="7"/>
      <c r="J13" s="7"/>
      <c r="K13" s="7"/>
      <c r="L13" s="7"/>
      <c r="M13" s="7"/>
      <c r="N13" s="7"/>
      <c r="O13" s="7"/>
      <c r="P13" s="7"/>
      <c r="Q13" s="7"/>
      <c r="R13" s="7"/>
      <c r="S13" s="7"/>
      <c r="T13" s="7"/>
      <c r="U13" s="7"/>
      <c r="V13" s="6"/>
      <c r="W13" s="6"/>
    </row>
    <row r="14" spans="1:23" s="8" customFormat="1" ht="20.100000000000001" customHeight="1" thickTop="1" thickBot="1">
      <c r="A14" s="6"/>
      <c r="B14" s="40"/>
      <c r="C14" s="41"/>
      <c r="D14" s="21"/>
      <c r="E14" s="22"/>
      <c r="F14" s="36"/>
      <c r="G14" s="36"/>
      <c r="H14" s="36"/>
      <c r="I14" s="36"/>
      <c r="J14" s="6"/>
      <c r="K14" s="7"/>
      <c r="L14" s="7"/>
      <c r="M14" s="7"/>
      <c r="N14" s="7"/>
      <c r="O14" s="7"/>
      <c r="P14" s="7"/>
      <c r="Q14" s="7"/>
      <c r="R14" s="7"/>
      <c r="S14" s="7"/>
      <c r="T14" s="7"/>
      <c r="U14" s="7"/>
      <c r="V14" s="7"/>
      <c r="W14" s="7"/>
    </row>
    <row r="15" spans="1:23" s="8" customFormat="1" ht="20.100000000000001" customHeight="1" thickTop="1" thickBot="1">
      <c r="A15" s="6"/>
      <c r="B15" s="23"/>
      <c r="C15" s="23"/>
      <c r="D15" s="23"/>
      <c r="E15" s="23"/>
      <c r="F15" s="24"/>
      <c r="G15" s="24"/>
      <c r="H15" s="24"/>
      <c r="I15" s="24"/>
      <c r="J15" s="24"/>
      <c r="K15" s="24"/>
      <c r="L15" s="24"/>
      <c r="M15" s="24"/>
      <c r="N15" s="24"/>
      <c r="O15" s="24"/>
      <c r="P15" s="24"/>
      <c r="Q15" s="24"/>
      <c r="R15" s="24"/>
      <c r="S15" s="24"/>
      <c r="T15" s="24"/>
      <c r="U15" s="24"/>
      <c r="V15" s="6"/>
      <c r="W15" s="6"/>
    </row>
    <row r="16" spans="1:23" s="8" customFormat="1" ht="20.100000000000001" customHeight="1" thickTop="1">
      <c r="A16" s="6"/>
      <c r="B16" s="178" t="s">
        <v>37</v>
      </c>
      <c r="C16" s="198" t="s">
        <v>134</v>
      </c>
      <c r="D16" s="199"/>
      <c r="E16" s="199"/>
      <c r="F16" s="199"/>
      <c r="G16" s="199"/>
      <c r="H16" s="199"/>
      <c r="I16" s="199"/>
      <c r="J16" s="199"/>
      <c r="K16" s="199"/>
      <c r="L16" s="200"/>
      <c r="M16" s="6"/>
      <c r="N16" s="152" t="s">
        <v>11</v>
      </c>
      <c r="O16" s="153"/>
      <c r="P16" s="160" t="s">
        <v>12</v>
      </c>
      <c r="Q16" s="160"/>
      <c r="R16" s="160"/>
      <c r="S16" s="160"/>
      <c r="T16" s="160"/>
      <c r="U16" s="25" t="e">
        <f>数式!C26</f>
        <v>#N/A</v>
      </c>
      <c r="V16" s="6"/>
      <c r="W16" s="6"/>
    </row>
    <row r="17" spans="1:23" s="8" customFormat="1" ht="20.100000000000001" customHeight="1">
      <c r="A17" s="6"/>
      <c r="B17" s="179"/>
      <c r="C17" s="134" t="e">
        <f>IF(数式!C87=1,数式!D87,IF(数式!C88=1,数式!D88,""))</f>
        <v>#N/A</v>
      </c>
      <c r="D17" s="135"/>
      <c r="E17" s="135"/>
      <c r="F17" s="135"/>
      <c r="G17" s="135"/>
      <c r="H17" s="135"/>
      <c r="I17" s="135"/>
      <c r="J17" s="135"/>
      <c r="K17" s="135"/>
      <c r="L17" s="136"/>
      <c r="M17" s="26"/>
      <c r="N17" s="154"/>
      <c r="O17" s="155"/>
      <c r="P17" s="161" t="s">
        <v>146</v>
      </c>
      <c r="Q17" s="161"/>
      <c r="R17" s="161"/>
      <c r="S17" s="161"/>
      <c r="T17" s="161"/>
      <c r="U17" s="27" t="e">
        <f>数式!C27</f>
        <v>#N/A</v>
      </c>
      <c r="V17" s="6"/>
      <c r="W17" s="6"/>
    </row>
    <row r="18" spans="1:23" s="8" customFormat="1" ht="20.100000000000001" customHeight="1">
      <c r="A18" s="6"/>
      <c r="B18" s="179"/>
      <c r="C18" s="134"/>
      <c r="D18" s="135"/>
      <c r="E18" s="135"/>
      <c r="F18" s="135"/>
      <c r="G18" s="135"/>
      <c r="H18" s="135"/>
      <c r="I18" s="135"/>
      <c r="J18" s="135"/>
      <c r="K18" s="135"/>
      <c r="L18" s="136"/>
      <c r="M18" s="28"/>
      <c r="N18" s="154"/>
      <c r="O18" s="155"/>
      <c r="P18" s="161" t="s">
        <v>143</v>
      </c>
      <c r="Q18" s="161"/>
      <c r="R18" s="161"/>
      <c r="S18" s="161"/>
      <c r="T18" s="161"/>
      <c r="U18" s="27" t="e">
        <f>数式!C28</f>
        <v>#N/A</v>
      </c>
      <c r="V18" s="6"/>
      <c r="W18" s="6"/>
    </row>
    <row r="19" spans="1:23" s="8" customFormat="1" ht="20.100000000000001" customHeight="1">
      <c r="A19" s="6"/>
      <c r="B19" s="179"/>
      <c r="C19" s="172" t="str">
        <f>IF(数式!C89=1,数式!D89,"")</f>
        <v/>
      </c>
      <c r="D19" s="173"/>
      <c r="E19" s="173"/>
      <c r="F19" s="173"/>
      <c r="G19" s="173"/>
      <c r="H19" s="173"/>
      <c r="I19" s="173"/>
      <c r="J19" s="173"/>
      <c r="K19" s="173"/>
      <c r="L19" s="174"/>
      <c r="M19" s="28"/>
      <c r="N19" s="156"/>
      <c r="O19" s="157"/>
      <c r="P19" s="164" t="s">
        <v>13</v>
      </c>
      <c r="Q19" s="165"/>
      <c r="R19" s="165"/>
      <c r="S19" s="165"/>
      <c r="T19" s="166"/>
      <c r="U19" s="170" t="e">
        <f>SUM(U16:U18)</f>
        <v>#N/A</v>
      </c>
      <c r="V19" s="6"/>
      <c r="W19" s="6"/>
    </row>
    <row r="20" spans="1:23" s="8" customFormat="1" ht="20.100000000000001" customHeight="1" thickBot="1">
      <c r="A20" s="6"/>
      <c r="B20" s="180"/>
      <c r="C20" s="175"/>
      <c r="D20" s="176"/>
      <c r="E20" s="176"/>
      <c r="F20" s="176"/>
      <c r="G20" s="176"/>
      <c r="H20" s="176"/>
      <c r="I20" s="176"/>
      <c r="J20" s="176"/>
      <c r="K20" s="176"/>
      <c r="L20" s="177"/>
      <c r="M20" s="6"/>
      <c r="N20" s="158"/>
      <c r="O20" s="159"/>
      <c r="P20" s="167"/>
      <c r="Q20" s="168"/>
      <c r="R20" s="168"/>
      <c r="S20" s="168"/>
      <c r="T20" s="169"/>
      <c r="U20" s="171"/>
      <c r="V20" s="6"/>
      <c r="W20" s="6"/>
    </row>
    <row r="21" spans="1:23" s="8" customFormat="1" ht="20.100000000000001" customHeight="1" thickTop="1">
      <c r="A21" s="6"/>
      <c r="B21" s="6"/>
      <c r="C21" s="6"/>
      <c r="D21" s="6"/>
      <c r="E21" s="6"/>
      <c r="F21" s="6"/>
      <c r="G21" s="6"/>
      <c r="H21" s="6"/>
      <c r="I21" s="6"/>
      <c r="J21" s="6"/>
      <c r="K21" s="6"/>
      <c r="L21" s="6"/>
      <c r="M21" s="6"/>
      <c r="N21" s="6"/>
      <c r="O21" s="6"/>
      <c r="P21" s="6"/>
      <c r="Q21" s="6"/>
      <c r="R21" s="6"/>
      <c r="S21" s="6"/>
      <c r="T21" s="6"/>
      <c r="U21" s="6"/>
      <c r="V21" s="6"/>
      <c r="W21" s="6"/>
    </row>
    <row r="22" spans="1:23" s="8" customFormat="1" ht="20.100000000000001" customHeight="1">
      <c r="A22" s="6"/>
      <c r="B22" s="29"/>
      <c r="C22" s="29"/>
      <c r="D22" s="29"/>
      <c r="E22" s="29"/>
      <c r="F22" s="29"/>
      <c r="G22" s="29"/>
      <c r="H22" s="29"/>
      <c r="I22" s="29"/>
      <c r="J22" s="29"/>
      <c r="K22" s="29"/>
      <c r="L22" s="29"/>
      <c r="M22" s="29"/>
      <c r="N22" s="29"/>
      <c r="O22" s="29"/>
      <c r="P22" s="29"/>
      <c r="Q22" s="29"/>
      <c r="R22" s="29"/>
      <c r="S22" s="29"/>
      <c r="T22" s="195"/>
      <c r="U22" s="195"/>
      <c r="V22" s="29"/>
      <c r="W22" s="6"/>
    </row>
    <row r="23" spans="1:23" s="8" customFormat="1" ht="20.100000000000001" customHeight="1" thickBot="1">
      <c r="A23" s="6"/>
      <c r="B23" s="6" t="s">
        <v>155</v>
      </c>
      <c r="C23" s="6"/>
      <c r="D23" s="6"/>
      <c r="E23" s="6"/>
      <c r="F23" s="29"/>
      <c r="G23" s="29"/>
      <c r="H23" s="29"/>
      <c r="I23" s="29"/>
      <c r="J23" s="29"/>
      <c r="K23" s="6"/>
      <c r="L23" s="6"/>
      <c r="M23" s="6"/>
      <c r="N23" s="184"/>
      <c r="O23" s="184"/>
      <c r="P23" s="184"/>
      <c r="Q23" s="184"/>
      <c r="R23" s="184"/>
      <c r="S23" s="184"/>
      <c r="T23" s="184"/>
      <c r="U23" s="184"/>
      <c r="V23" s="184"/>
      <c r="W23" s="6"/>
    </row>
    <row r="24" spans="1:23" s="8" customFormat="1" ht="20.100000000000001" customHeight="1">
      <c r="A24" s="6"/>
      <c r="B24" s="44"/>
      <c r="C24" s="193" t="s">
        <v>41</v>
      </c>
      <c r="D24" s="194"/>
      <c r="E24" s="48" t="s">
        <v>43</v>
      </c>
      <c r="F24" s="181" t="s">
        <v>144</v>
      </c>
      <c r="G24" s="181"/>
      <c r="H24" s="181"/>
      <c r="I24" s="181" t="s">
        <v>145</v>
      </c>
      <c r="J24" s="181"/>
      <c r="K24" s="182"/>
      <c r="L24" s="6"/>
      <c r="M24" s="6"/>
      <c r="N24" s="184"/>
      <c r="O24" s="184"/>
      <c r="P24" s="184"/>
      <c r="Q24" s="184"/>
      <c r="R24" s="184"/>
      <c r="S24" s="184"/>
      <c r="T24" s="184"/>
      <c r="U24" s="184"/>
      <c r="V24" s="184"/>
      <c r="W24" s="6"/>
    </row>
    <row r="25" spans="1:23" s="8" customFormat="1" ht="20.100000000000001" customHeight="1">
      <c r="A25" s="6"/>
      <c r="B25" s="46" t="s">
        <v>39</v>
      </c>
      <c r="C25" s="189" t="s">
        <v>156</v>
      </c>
      <c r="D25" s="189"/>
      <c r="E25" s="96">
        <f>税率設定!B10</f>
        <v>7.4399999999999994E-2</v>
      </c>
      <c r="F25" s="190">
        <f>税率設定!B11</f>
        <v>2.6499999999999999E-2</v>
      </c>
      <c r="G25" s="196"/>
      <c r="H25" s="197"/>
      <c r="I25" s="190">
        <f>税率設定!B12</f>
        <v>2.3099999999999999E-2</v>
      </c>
      <c r="J25" s="191"/>
      <c r="K25" s="192"/>
      <c r="L25" s="6"/>
      <c r="M25" s="6"/>
      <c r="N25" s="184"/>
      <c r="O25" s="184"/>
      <c r="P25" s="184"/>
      <c r="Q25" s="184"/>
      <c r="R25" s="184"/>
      <c r="S25" s="184"/>
      <c r="T25" s="184"/>
      <c r="U25" s="184"/>
      <c r="V25" s="184"/>
      <c r="W25" s="6"/>
    </row>
    <row r="26" spans="1:23" ht="20.100000000000001" customHeight="1" thickBot="1">
      <c r="A26" s="1"/>
      <c r="B26" s="47" t="s">
        <v>40</v>
      </c>
      <c r="C26" s="45" t="s">
        <v>42</v>
      </c>
      <c r="D26" s="45"/>
      <c r="E26" s="97">
        <f>税率設定!C10</f>
        <v>30600</v>
      </c>
      <c r="F26" s="185">
        <f>税率設定!C11</f>
        <v>14000</v>
      </c>
      <c r="G26" s="186"/>
      <c r="H26" s="187"/>
      <c r="I26" s="185">
        <f>税率設定!C12</f>
        <v>15400</v>
      </c>
      <c r="J26" s="186"/>
      <c r="K26" s="188"/>
      <c r="L26" s="1"/>
      <c r="M26" s="1"/>
      <c r="N26" s="183"/>
      <c r="O26" s="183"/>
      <c r="P26" s="183"/>
      <c r="Q26" s="183"/>
      <c r="R26" s="183"/>
      <c r="S26" s="183"/>
      <c r="T26" s="183"/>
      <c r="U26" s="183"/>
      <c r="V26" s="183"/>
      <c r="W26" s="1"/>
    </row>
    <row r="27" spans="1:23" ht="20.100000000000001" customHeight="1">
      <c r="A27" s="1"/>
      <c r="B27" s="1"/>
      <c r="C27" s="1"/>
      <c r="D27" s="1"/>
      <c r="E27" s="6"/>
      <c r="F27" s="1"/>
      <c r="G27" s="1"/>
      <c r="H27" s="1"/>
      <c r="I27" s="1"/>
      <c r="J27" s="1"/>
      <c r="K27" s="1"/>
      <c r="L27" s="1"/>
      <c r="M27" s="1"/>
      <c r="N27" s="1"/>
      <c r="O27" s="1"/>
      <c r="P27" s="1"/>
      <c r="Q27" s="1"/>
      <c r="R27" s="1"/>
      <c r="S27" s="1"/>
      <c r="T27" s="1"/>
      <c r="U27" s="1"/>
      <c r="V27" s="1"/>
      <c r="W27" s="1"/>
    </row>
  </sheetData>
  <sheetProtection sheet="1" objects="1" scenarios="1" selectLockedCells="1"/>
  <mergeCells count="31">
    <mergeCell ref="C19:L20"/>
    <mergeCell ref="B16:B20"/>
    <mergeCell ref="F24:H24"/>
    <mergeCell ref="I24:K24"/>
    <mergeCell ref="N26:V26"/>
    <mergeCell ref="N23:V23"/>
    <mergeCell ref="N24:V24"/>
    <mergeCell ref="N25:V25"/>
    <mergeCell ref="F26:H26"/>
    <mergeCell ref="I26:K26"/>
    <mergeCell ref="C25:D25"/>
    <mergeCell ref="I25:K25"/>
    <mergeCell ref="C24:D24"/>
    <mergeCell ref="T22:U22"/>
    <mergeCell ref="F25:H25"/>
    <mergeCell ref="C16:L16"/>
    <mergeCell ref="T3:T4"/>
    <mergeCell ref="U3:U4"/>
    <mergeCell ref="N16:O20"/>
    <mergeCell ref="P16:T16"/>
    <mergeCell ref="P17:T17"/>
    <mergeCell ref="P18:T18"/>
    <mergeCell ref="R3:S3"/>
    <mergeCell ref="P19:T20"/>
    <mergeCell ref="U19:U20"/>
    <mergeCell ref="C17:L18"/>
    <mergeCell ref="B3:B4"/>
    <mergeCell ref="C3:C4"/>
    <mergeCell ref="D3:D4"/>
    <mergeCell ref="E3:E4"/>
    <mergeCell ref="F3:Q3"/>
  </mergeCells>
  <phoneticPr fontId="4"/>
  <conditionalFormatting sqref="F5:Q11">
    <cfRule type="cellIs" dxfId="3" priority="4" operator="equal">
      <formula>0</formula>
    </cfRule>
    <cfRule type="cellIs" dxfId="2" priority="5" stopIfTrue="1" operator="between">
      <formula>4</formula>
      <formula>4</formula>
    </cfRule>
  </conditionalFormatting>
  <dataValidations count="6">
    <dataValidation type="whole" allowBlank="1" errorTitle="「元に戻す」で復元してください。" error="「④加入月」内のセルを復元する際は、数値を直接入力するのではなく、「元に戻す」で復元してください。年齢条件が反映されなくなります。" sqref="F5:Q11">
      <formula1>1</formula1>
      <formula2>4</formula2>
    </dataValidation>
    <dataValidation type="whole" operator="greaterThanOrEqual" allowBlank="1" showInputMessage="1" showErrorMessage="1" error="整数の数値で入力して下さい。" sqref="E14">
      <formula1>-99999999</formula1>
    </dataValidation>
    <dataValidation type="whole" operator="greaterThanOrEqual" allowBlank="1" showInputMessage="1" showErrorMessage="1" error="整数の数値で入力してください。" sqref="E5:E11">
      <formula1>-99999999</formula1>
    </dataValidation>
    <dataValidation type="date" operator="greaterThanOrEqual" allowBlank="1" showInputMessage="1" showErrorMessage="1" error="生年月日の書式で入力して下さい。" sqref="B14 B5:B11">
      <formula1>1</formula1>
    </dataValidation>
    <dataValidation type="whole" operator="greaterThanOrEqual" allowBlank="1" showInputMessage="1" showErrorMessage="1" error="収入は正の整数を入力して下さい。" sqref="C14:D14">
      <formula1>0</formula1>
    </dataValidation>
    <dataValidation type="whole" operator="greaterThan" allowBlank="1" showInputMessage="1" showErrorMessage="1" error="収入は正の整数を入力して下さい。" sqref="C5:D11">
      <formula1>0</formula1>
    </dataValidation>
  </dataValidations>
  <printOptions horizontalCentered="1" verticalCentered="1"/>
  <pageMargins left="0.55118110236220474" right="0.59055118110236227" top="0.9055118110236221" bottom="0.31496062992125984" header="0.51181102362204722" footer="0.31496062992125984"/>
  <pageSetup paperSize="9" scale="92" orientation="landscape" r:id="rId1"/>
  <headerFooter alignWithMargins="0">
    <oddHeader>&amp;C&amp;"ＭＳ Ｐゴシック,太字"&amp;20東松山市　国民健康保険税　試算　令和７年度版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85" zoomScaleNormal="85" zoomScaleSheetLayoutView="80" workbookViewId="0">
      <selection activeCell="C16" sqref="C16:L16"/>
    </sheetView>
  </sheetViews>
  <sheetFormatPr defaultRowHeight="13.5"/>
  <cols>
    <col min="1" max="1" width="1" style="3" customWidth="1"/>
    <col min="2" max="5" width="11.625" style="3" customWidth="1"/>
    <col min="6" max="17" width="4.25" style="3" customWidth="1"/>
    <col min="18" max="19" width="4.75" style="3" customWidth="1"/>
    <col min="20" max="21" width="11.625" style="3" customWidth="1"/>
    <col min="22" max="22" width="0.875" style="3" customWidth="1"/>
    <col min="23" max="23" width="2" style="3" customWidth="1"/>
    <col min="24" max="25" width="3.25" style="3" customWidth="1"/>
    <col min="26" max="26" width="6.375" style="3" customWidth="1"/>
    <col min="27" max="16384" width="9" style="3"/>
  </cols>
  <sheetData>
    <row r="1" spans="1:23" ht="20.100000000000001" customHeight="1">
      <c r="A1" s="1"/>
      <c r="B1" s="2"/>
      <c r="C1" s="2"/>
      <c r="D1" s="2"/>
      <c r="E1" s="2"/>
      <c r="F1" s="2"/>
      <c r="G1" s="2"/>
      <c r="H1" s="2"/>
      <c r="I1" s="2"/>
      <c r="J1" s="2"/>
      <c r="K1" s="2"/>
      <c r="L1" s="2"/>
      <c r="M1" s="2"/>
      <c r="N1" s="2"/>
      <c r="O1" s="2"/>
      <c r="P1" s="2"/>
      <c r="Q1" s="2"/>
      <c r="R1" s="2"/>
      <c r="S1" s="2"/>
      <c r="T1" s="4" t="s">
        <v>35</v>
      </c>
      <c r="U1" s="37">
        <v>44186</v>
      </c>
      <c r="V1" s="1"/>
      <c r="W1" s="1"/>
    </row>
    <row r="2" spans="1:23" ht="20.100000000000001" customHeight="1" thickBot="1">
      <c r="A2" s="1"/>
      <c r="B2" s="1"/>
      <c r="C2" s="1"/>
      <c r="D2" s="1"/>
      <c r="E2" s="1"/>
      <c r="F2" s="1"/>
      <c r="G2" s="1"/>
      <c r="H2" s="1"/>
      <c r="I2" s="1"/>
      <c r="J2" s="1"/>
      <c r="K2" s="1"/>
      <c r="L2" s="1"/>
      <c r="M2" s="1"/>
      <c r="N2" s="1"/>
      <c r="O2" s="1"/>
      <c r="P2" s="1"/>
      <c r="Q2" s="1"/>
      <c r="R2" s="2"/>
      <c r="S2" s="2"/>
      <c r="T2" s="2"/>
      <c r="U2" s="5" t="s">
        <v>0</v>
      </c>
      <c r="V2" s="1"/>
      <c r="W2" s="1"/>
    </row>
    <row r="3" spans="1:23" s="8" customFormat="1" ht="20.100000000000001" customHeight="1" thickTop="1">
      <c r="A3" s="6"/>
      <c r="B3" s="137" t="s">
        <v>1</v>
      </c>
      <c r="C3" s="139" t="s">
        <v>2</v>
      </c>
      <c r="D3" s="141" t="s">
        <v>3</v>
      </c>
      <c r="E3" s="143" t="s">
        <v>4</v>
      </c>
      <c r="F3" s="145" t="s">
        <v>5</v>
      </c>
      <c r="G3" s="146"/>
      <c r="H3" s="146"/>
      <c r="I3" s="146"/>
      <c r="J3" s="146"/>
      <c r="K3" s="146"/>
      <c r="L3" s="146"/>
      <c r="M3" s="146"/>
      <c r="N3" s="146"/>
      <c r="O3" s="146"/>
      <c r="P3" s="146"/>
      <c r="Q3" s="147"/>
      <c r="R3" s="162" t="s">
        <v>6</v>
      </c>
      <c r="S3" s="163"/>
      <c r="T3" s="148" t="s">
        <v>7</v>
      </c>
      <c r="U3" s="150" t="s">
        <v>8</v>
      </c>
      <c r="V3" s="6"/>
      <c r="W3" s="6"/>
    </row>
    <row r="4" spans="1:23" s="8" customFormat="1" ht="20.100000000000001" customHeight="1">
      <c r="A4" s="6"/>
      <c r="B4" s="138"/>
      <c r="C4" s="140"/>
      <c r="D4" s="142"/>
      <c r="E4" s="144"/>
      <c r="F4" s="9">
        <v>4</v>
      </c>
      <c r="G4" s="10">
        <v>5</v>
      </c>
      <c r="H4" s="10">
        <v>6</v>
      </c>
      <c r="I4" s="10">
        <v>7</v>
      </c>
      <c r="J4" s="10">
        <v>8</v>
      </c>
      <c r="K4" s="10">
        <v>9</v>
      </c>
      <c r="L4" s="10">
        <v>10</v>
      </c>
      <c r="M4" s="10">
        <v>11</v>
      </c>
      <c r="N4" s="10">
        <v>12</v>
      </c>
      <c r="O4" s="10">
        <v>1</v>
      </c>
      <c r="P4" s="10">
        <v>2</v>
      </c>
      <c r="Q4" s="11">
        <v>3</v>
      </c>
      <c r="R4" s="108" t="s">
        <v>9</v>
      </c>
      <c r="S4" s="12" t="s">
        <v>10</v>
      </c>
      <c r="T4" s="149"/>
      <c r="U4" s="151"/>
      <c r="V4" s="6"/>
      <c r="W4" s="6"/>
    </row>
    <row r="5" spans="1:23" s="8" customFormat="1" ht="20.100000000000001" customHeight="1">
      <c r="A5" s="6"/>
      <c r="B5" s="39">
        <v>34164</v>
      </c>
      <c r="C5" s="38">
        <v>5000000</v>
      </c>
      <c r="D5" s="13"/>
      <c r="E5" s="14"/>
      <c r="F5" s="105" t="s">
        <v>135</v>
      </c>
      <c r="G5" s="106" t="s">
        <v>135</v>
      </c>
      <c r="H5" s="106" t="s">
        <v>135</v>
      </c>
      <c r="I5" s="106" t="s">
        <v>135</v>
      </c>
      <c r="J5" s="106" t="s">
        <v>135</v>
      </c>
      <c r="K5" s="106" t="s">
        <v>135</v>
      </c>
      <c r="L5" s="106" t="s">
        <v>135</v>
      </c>
      <c r="M5" s="106" t="s">
        <v>135</v>
      </c>
      <c r="N5" s="106" t="s">
        <v>135</v>
      </c>
      <c r="O5" s="106" t="s">
        <v>135</v>
      </c>
      <c r="P5" s="106" t="s">
        <v>135</v>
      </c>
      <c r="Q5" s="107" t="s">
        <v>135</v>
      </c>
      <c r="R5" s="15">
        <v>12</v>
      </c>
      <c r="S5" s="16">
        <v>0</v>
      </c>
      <c r="T5" s="17">
        <v>3560000</v>
      </c>
      <c r="U5" s="109">
        <v>338400</v>
      </c>
      <c r="V5" s="6"/>
      <c r="W5" s="6"/>
    </row>
    <row r="6" spans="1:23" s="8" customFormat="1" ht="20.100000000000001" customHeight="1">
      <c r="A6" s="6"/>
      <c r="B6" s="39"/>
      <c r="C6" s="38"/>
      <c r="D6" s="18"/>
      <c r="E6" s="14"/>
      <c r="F6" s="114">
        <v>0</v>
      </c>
      <c r="G6" s="115">
        <v>0</v>
      </c>
      <c r="H6" s="115">
        <v>0</v>
      </c>
      <c r="I6" s="115">
        <v>0</v>
      </c>
      <c r="J6" s="115">
        <v>0</v>
      </c>
      <c r="K6" s="115">
        <v>0</v>
      </c>
      <c r="L6" s="115">
        <v>0</v>
      </c>
      <c r="M6" s="115">
        <v>0</v>
      </c>
      <c r="N6" s="115">
        <v>0</v>
      </c>
      <c r="O6" s="115">
        <v>0</v>
      </c>
      <c r="P6" s="115">
        <v>0</v>
      </c>
      <c r="Q6" s="116">
        <v>0</v>
      </c>
      <c r="R6" s="19">
        <v>0</v>
      </c>
      <c r="S6" s="20">
        <v>0</v>
      </c>
      <c r="T6" s="17" t="s">
        <v>136</v>
      </c>
      <c r="U6" s="109" t="s">
        <v>136</v>
      </c>
      <c r="V6" s="6"/>
      <c r="W6" s="6"/>
    </row>
    <row r="7" spans="1:23" s="8" customFormat="1" ht="20.100000000000001" customHeight="1">
      <c r="A7" s="6"/>
      <c r="B7" s="39"/>
      <c r="C7" s="38"/>
      <c r="D7" s="18"/>
      <c r="E7" s="14"/>
      <c r="F7" s="114">
        <v>0</v>
      </c>
      <c r="G7" s="115">
        <v>0</v>
      </c>
      <c r="H7" s="115">
        <v>0</v>
      </c>
      <c r="I7" s="115">
        <v>0</v>
      </c>
      <c r="J7" s="115">
        <v>0</v>
      </c>
      <c r="K7" s="115">
        <v>0</v>
      </c>
      <c r="L7" s="115">
        <v>0</v>
      </c>
      <c r="M7" s="115">
        <v>0</v>
      </c>
      <c r="N7" s="115">
        <v>0</v>
      </c>
      <c r="O7" s="115">
        <v>0</v>
      </c>
      <c r="P7" s="115">
        <v>0</v>
      </c>
      <c r="Q7" s="116">
        <v>0</v>
      </c>
      <c r="R7" s="19">
        <v>0</v>
      </c>
      <c r="S7" s="20">
        <v>0</v>
      </c>
      <c r="T7" s="17" t="s">
        <v>136</v>
      </c>
      <c r="U7" s="109" t="s">
        <v>136</v>
      </c>
      <c r="V7" s="6"/>
      <c r="W7" s="6"/>
    </row>
    <row r="8" spans="1:23" s="8" customFormat="1" ht="20.100000000000001" customHeight="1">
      <c r="A8" s="6"/>
      <c r="B8" s="39"/>
      <c r="C8" s="38"/>
      <c r="D8" s="18"/>
      <c r="E8" s="14"/>
      <c r="F8" s="114">
        <v>0</v>
      </c>
      <c r="G8" s="115">
        <v>0</v>
      </c>
      <c r="H8" s="115">
        <v>0</v>
      </c>
      <c r="I8" s="115">
        <v>0</v>
      </c>
      <c r="J8" s="115">
        <v>0</v>
      </c>
      <c r="K8" s="115">
        <v>0</v>
      </c>
      <c r="L8" s="115">
        <v>0</v>
      </c>
      <c r="M8" s="115">
        <v>0</v>
      </c>
      <c r="N8" s="115">
        <v>0</v>
      </c>
      <c r="O8" s="115">
        <v>0</v>
      </c>
      <c r="P8" s="115">
        <v>0</v>
      </c>
      <c r="Q8" s="116">
        <v>0</v>
      </c>
      <c r="R8" s="19">
        <v>0</v>
      </c>
      <c r="S8" s="20">
        <v>0</v>
      </c>
      <c r="T8" s="17" t="s">
        <v>136</v>
      </c>
      <c r="U8" s="109" t="s">
        <v>136</v>
      </c>
      <c r="V8" s="6"/>
      <c r="W8" s="6"/>
    </row>
    <row r="9" spans="1:23" s="8" customFormat="1" ht="20.100000000000001" customHeight="1">
      <c r="A9" s="6"/>
      <c r="B9" s="39"/>
      <c r="C9" s="38"/>
      <c r="D9" s="18"/>
      <c r="E9" s="14"/>
      <c r="F9" s="114">
        <v>0</v>
      </c>
      <c r="G9" s="115">
        <v>0</v>
      </c>
      <c r="H9" s="115">
        <v>0</v>
      </c>
      <c r="I9" s="115">
        <v>0</v>
      </c>
      <c r="J9" s="115">
        <v>0</v>
      </c>
      <c r="K9" s="115">
        <v>0</v>
      </c>
      <c r="L9" s="115">
        <v>0</v>
      </c>
      <c r="M9" s="115">
        <v>0</v>
      </c>
      <c r="N9" s="115">
        <v>0</v>
      </c>
      <c r="O9" s="115">
        <v>0</v>
      </c>
      <c r="P9" s="115">
        <v>0</v>
      </c>
      <c r="Q9" s="116">
        <v>0</v>
      </c>
      <c r="R9" s="19">
        <v>0</v>
      </c>
      <c r="S9" s="20">
        <v>0</v>
      </c>
      <c r="T9" s="17" t="s">
        <v>136</v>
      </c>
      <c r="U9" s="109" t="s">
        <v>136</v>
      </c>
      <c r="V9" s="6"/>
      <c r="W9" s="6"/>
    </row>
    <row r="10" spans="1:23" s="8" customFormat="1" ht="20.100000000000001" customHeight="1">
      <c r="A10" s="6"/>
      <c r="B10" s="39"/>
      <c r="C10" s="38"/>
      <c r="D10" s="18"/>
      <c r="E10" s="14"/>
      <c r="F10" s="114">
        <v>0</v>
      </c>
      <c r="G10" s="115">
        <v>0</v>
      </c>
      <c r="H10" s="115">
        <v>0</v>
      </c>
      <c r="I10" s="115">
        <v>0</v>
      </c>
      <c r="J10" s="115">
        <v>0</v>
      </c>
      <c r="K10" s="115">
        <v>0</v>
      </c>
      <c r="L10" s="115">
        <v>0</v>
      </c>
      <c r="M10" s="115">
        <v>0</v>
      </c>
      <c r="N10" s="115">
        <v>0</v>
      </c>
      <c r="O10" s="115">
        <v>0</v>
      </c>
      <c r="P10" s="115">
        <v>0</v>
      </c>
      <c r="Q10" s="116">
        <v>0</v>
      </c>
      <c r="R10" s="19">
        <v>0</v>
      </c>
      <c r="S10" s="20">
        <v>0</v>
      </c>
      <c r="T10" s="17" t="s">
        <v>136</v>
      </c>
      <c r="U10" s="109" t="s">
        <v>136</v>
      </c>
      <c r="V10" s="6"/>
      <c r="W10" s="6"/>
    </row>
    <row r="11" spans="1:23" s="8" customFormat="1" ht="20.100000000000001" customHeight="1" thickBot="1">
      <c r="A11" s="6"/>
      <c r="B11" s="100"/>
      <c r="C11" s="41"/>
      <c r="D11" s="101"/>
      <c r="E11" s="102"/>
      <c r="F11" s="117">
        <v>0</v>
      </c>
      <c r="G11" s="118">
        <v>0</v>
      </c>
      <c r="H11" s="118">
        <v>0</v>
      </c>
      <c r="I11" s="118">
        <v>0</v>
      </c>
      <c r="J11" s="118">
        <v>0</v>
      </c>
      <c r="K11" s="118">
        <v>0</v>
      </c>
      <c r="L11" s="118">
        <v>0</v>
      </c>
      <c r="M11" s="118">
        <v>0</v>
      </c>
      <c r="N11" s="118">
        <v>0</v>
      </c>
      <c r="O11" s="118">
        <v>0</v>
      </c>
      <c r="P11" s="118">
        <v>0</v>
      </c>
      <c r="Q11" s="119">
        <v>0</v>
      </c>
      <c r="R11" s="110">
        <v>0</v>
      </c>
      <c r="S11" s="111">
        <v>0</v>
      </c>
      <c r="T11" s="112" t="s">
        <v>136</v>
      </c>
      <c r="U11" s="113" t="s">
        <v>136</v>
      </c>
      <c r="V11" s="6"/>
      <c r="W11" s="6"/>
    </row>
    <row r="12" spans="1:23" s="8" customFormat="1" ht="20.100000000000001" customHeight="1" thickTop="1" thickBot="1">
      <c r="A12" s="6"/>
      <c r="B12" s="7"/>
      <c r="C12" s="7"/>
      <c r="D12" s="7"/>
      <c r="E12" s="99" t="s">
        <v>38</v>
      </c>
      <c r="F12" s="103">
        <v>1</v>
      </c>
      <c r="G12" s="103">
        <v>1</v>
      </c>
      <c r="H12" s="103">
        <v>1</v>
      </c>
      <c r="I12" s="103">
        <v>1</v>
      </c>
      <c r="J12" s="103">
        <v>1</v>
      </c>
      <c r="K12" s="103">
        <v>1</v>
      </c>
      <c r="L12" s="103">
        <v>1</v>
      </c>
      <c r="M12" s="103">
        <v>1</v>
      </c>
      <c r="N12" s="103">
        <v>1</v>
      </c>
      <c r="O12" s="103">
        <v>1</v>
      </c>
      <c r="P12" s="103">
        <v>1</v>
      </c>
      <c r="Q12" s="104">
        <v>1</v>
      </c>
      <c r="R12" s="7"/>
      <c r="S12" s="7"/>
      <c r="T12" s="7"/>
      <c r="U12" s="7"/>
      <c r="V12" s="6"/>
      <c r="W12" s="6"/>
    </row>
    <row r="13" spans="1:23" s="8" customFormat="1" ht="20.100000000000001" customHeight="1" thickTop="1" thickBot="1">
      <c r="A13" s="6"/>
      <c r="B13" s="42" t="s">
        <v>36</v>
      </c>
      <c r="C13" s="43"/>
      <c r="D13" s="7"/>
      <c r="E13" s="7"/>
      <c r="F13" s="7"/>
      <c r="G13" s="7"/>
      <c r="H13" s="7"/>
      <c r="I13" s="7"/>
      <c r="J13" s="7"/>
      <c r="K13" s="7"/>
      <c r="L13" s="7"/>
      <c r="M13" s="7"/>
      <c r="N13" s="7"/>
      <c r="O13" s="7"/>
      <c r="P13" s="7"/>
      <c r="Q13" s="7"/>
      <c r="R13" s="7"/>
      <c r="S13" s="7"/>
      <c r="T13" s="7"/>
      <c r="U13" s="7"/>
      <c r="V13" s="6"/>
      <c r="W13" s="6"/>
    </row>
    <row r="14" spans="1:23" s="8" customFormat="1" ht="20.100000000000001" customHeight="1" thickTop="1" thickBot="1">
      <c r="A14" s="6"/>
      <c r="B14" s="40">
        <v>18264</v>
      </c>
      <c r="C14" s="41"/>
      <c r="D14" s="21">
        <v>2500000</v>
      </c>
      <c r="E14" s="22"/>
      <c r="F14" s="36"/>
      <c r="G14" s="36"/>
      <c r="H14" s="36"/>
      <c r="I14" s="36"/>
      <c r="J14" s="6"/>
      <c r="K14" s="7"/>
      <c r="L14" s="7"/>
      <c r="M14" s="7"/>
      <c r="N14" s="7"/>
      <c r="O14" s="7"/>
      <c r="P14" s="7"/>
      <c r="Q14" s="7"/>
      <c r="R14" s="7"/>
      <c r="S14" s="7"/>
      <c r="T14" s="7"/>
      <c r="U14" s="7"/>
      <c r="V14" s="7"/>
      <c r="W14" s="7"/>
    </row>
    <row r="15" spans="1:23" s="8" customFormat="1" ht="20.100000000000001" customHeight="1" thickTop="1" thickBot="1">
      <c r="A15" s="6"/>
      <c r="B15" s="23"/>
      <c r="C15" s="23"/>
      <c r="D15" s="23"/>
      <c r="E15" s="23"/>
      <c r="F15" s="24"/>
      <c r="G15" s="24"/>
      <c r="H15" s="24"/>
      <c r="I15" s="24"/>
      <c r="J15" s="24"/>
      <c r="K15" s="24"/>
      <c r="L15" s="24"/>
      <c r="M15" s="24"/>
      <c r="N15" s="24"/>
      <c r="O15" s="24"/>
      <c r="P15" s="24"/>
      <c r="Q15" s="24"/>
      <c r="R15" s="24"/>
      <c r="S15" s="24"/>
      <c r="T15" s="24"/>
      <c r="U15" s="24"/>
      <c r="V15" s="6"/>
      <c r="W15" s="6"/>
    </row>
    <row r="16" spans="1:23" s="8" customFormat="1" ht="20.100000000000001" customHeight="1" thickTop="1">
      <c r="A16" s="6"/>
      <c r="B16" s="178" t="s">
        <v>37</v>
      </c>
      <c r="C16" s="203" t="s">
        <v>137</v>
      </c>
      <c r="D16" s="204"/>
      <c r="E16" s="204"/>
      <c r="F16" s="204"/>
      <c r="G16" s="204"/>
      <c r="H16" s="204"/>
      <c r="I16" s="204"/>
      <c r="J16" s="204"/>
      <c r="K16" s="204"/>
      <c r="L16" s="205"/>
      <c r="M16" s="6"/>
      <c r="N16" s="152" t="s">
        <v>11</v>
      </c>
      <c r="O16" s="153"/>
      <c r="P16" s="160" t="s">
        <v>12</v>
      </c>
      <c r="Q16" s="160"/>
      <c r="R16" s="160"/>
      <c r="S16" s="160"/>
      <c r="T16" s="160"/>
      <c r="U16" s="25">
        <v>251300</v>
      </c>
      <c r="V16" s="6"/>
      <c r="W16" s="6"/>
    </row>
    <row r="17" spans="1:23" s="8" customFormat="1" ht="20.100000000000001" customHeight="1">
      <c r="A17" s="6"/>
      <c r="B17" s="179"/>
      <c r="C17" s="134" t="s">
        <v>136</v>
      </c>
      <c r="D17" s="135"/>
      <c r="E17" s="135"/>
      <c r="F17" s="135"/>
      <c r="G17" s="135"/>
      <c r="H17" s="135"/>
      <c r="I17" s="135"/>
      <c r="J17" s="135"/>
      <c r="K17" s="135"/>
      <c r="L17" s="136"/>
      <c r="M17" s="26"/>
      <c r="N17" s="154"/>
      <c r="O17" s="155"/>
      <c r="P17" s="161" t="s">
        <v>146</v>
      </c>
      <c r="Q17" s="161"/>
      <c r="R17" s="161"/>
      <c r="S17" s="161"/>
      <c r="T17" s="161"/>
      <c r="U17" s="27">
        <v>87100</v>
      </c>
      <c r="V17" s="6"/>
      <c r="W17" s="6"/>
    </row>
    <row r="18" spans="1:23" s="8" customFormat="1" ht="20.100000000000001" customHeight="1">
      <c r="A18" s="6"/>
      <c r="B18" s="179"/>
      <c r="C18" s="134"/>
      <c r="D18" s="135"/>
      <c r="E18" s="135"/>
      <c r="F18" s="135"/>
      <c r="G18" s="135"/>
      <c r="H18" s="135"/>
      <c r="I18" s="135"/>
      <c r="J18" s="135"/>
      <c r="K18" s="135"/>
      <c r="L18" s="136"/>
      <c r="M18" s="28"/>
      <c r="N18" s="154"/>
      <c r="O18" s="155"/>
      <c r="P18" s="161" t="s">
        <v>143</v>
      </c>
      <c r="Q18" s="161"/>
      <c r="R18" s="161"/>
      <c r="S18" s="161"/>
      <c r="T18" s="161"/>
      <c r="U18" s="27">
        <v>0</v>
      </c>
      <c r="V18" s="6"/>
      <c r="W18" s="6"/>
    </row>
    <row r="19" spans="1:23" s="8" customFormat="1" ht="20.100000000000001" customHeight="1">
      <c r="A19" s="6"/>
      <c r="B19" s="179"/>
      <c r="C19" s="172" t="s">
        <v>136</v>
      </c>
      <c r="D19" s="173"/>
      <c r="E19" s="173"/>
      <c r="F19" s="173"/>
      <c r="G19" s="173"/>
      <c r="H19" s="173"/>
      <c r="I19" s="173"/>
      <c r="J19" s="173"/>
      <c r="K19" s="173"/>
      <c r="L19" s="174"/>
      <c r="M19" s="28"/>
      <c r="N19" s="156"/>
      <c r="O19" s="157"/>
      <c r="P19" s="164" t="s">
        <v>13</v>
      </c>
      <c r="Q19" s="165"/>
      <c r="R19" s="165"/>
      <c r="S19" s="165"/>
      <c r="T19" s="166"/>
      <c r="U19" s="201">
        <v>338400</v>
      </c>
      <c r="V19" s="6"/>
      <c r="W19" s="6"/>
    </row>
    <row r="20" spans="1:23" s="8" customFormat="1" ht="20.100000000000001" customHeight="1" thickBot="1">
      <c r="A20" s="6"/>
      <c r="B20" s="180"/>
      <c r="C20" s="175"/>
      <c r="D20" s="176"/>
      <c r="E20" s="176"/>
      <c r="F20" s="176"/>
      <c r="G20" s="176"/>
      <c r="H20" s="176"/>
      <c r="I20" s="176"/>
      <c r="J20" s="176"/>
      <c r="K20" s="176"/>
      <c r="L20" s="177"/>
      <c r="M20" s="6"/>
      <c r="N20" s="158"/>
      <c r="O20" s="159"/>
      <c r="P20" s="167"/>
      <c r="Q20" s="168"/>
      <c r="R20" s="168"/>
      <c r="S20" s="168"/>
      <c r="T20" s="169"/>
      <c r="U20" s="202"/>
      <c r="V20" s="6"/>
      <c r="W20" s="6"/>
    </row>
    <row r="21" spans="1:23" s="8" customFormat="1" ht="20.100000000000001" customHeight="1" thickTop="1">
      <c r="A21" s="6"/>
      <c r="B21" s="6"/>
      <c r="C21" s="6"/>
      <c r="D21" s="6"/>
      <c r="E21" s="6"/>
      <c r="F21" s="6"/>
      <c r="G21" s="6"/>
      <c r="H21" s="6"/>
      <c r="I21" s="6"/>
      <c r="J21" s="6"/>
      <c r="K21" s="6"/>
      <c r="L21" s="6"/>
      <c r="M21" s="6"/>
      <c r="N21" s="6"/>
      <c r="O21" s="6"/>
      <c r="P21" s="6"/>
      <c r="Q21" s="6"/>
      <c r="R21" s="6"/>
      <c r="S21" s="6"/>
      <c r="T21" s="6"/>
      <c r="U21" s="6"/>
      <c r="V21" s="6"/>
      <c r="W21" s="6"/>
    </row>
    <row r="22" spans="1:23" s="8" customFormat="1" ht="20.100000000000001" customHeight="1">
      <c r="A22" s="6"/>
      <c r="B22" s="98"/>
      <c r="C22" s="98"/>
      <c r="D22" s="98"/>
      <c r="E22" s="98"/>
      <c r="F22" s="98"/>
      <c r="G22" s="98"/>
      <c r="H22" s="98"/>
      <c r="I22" s="98"/>
      <c r="J22" s="98"/>
      <c r="K22" s="98"/>
      <c r="L22" s="98"/>
      <c r="M22" s="98"/>
      <c r="N22" s="98"/>
      <c r="O22" s="98"/>
      <c r="P22" s="98"/>
      <c r="Q22" s="98"/>
      <c r="R22" s="98"/>
      <c r="S22" s="98"/>
      <c r="T22" s="195"/>
      <c r="U22" s="195"/>
      <c r="V22" s="98"/>
      <c r="W22" s="6"/>
    </row>
    <row r="23" spans="1:23" s="8" customFormat="1" ht="20.100000000000001" customHeight="1" thickBot="1">
      <c r="A23" s="6"/>
      <c r="B23" s="6" t="s">
        <v>154</v>
      </c>
      <c r="C23" s="6"/>
      <c r="D23" s="6"/>
      <c r="E23" s="6"/>
      <c r="F23" s="133"/>
      <c r="G23" s="133"/>
      <c r="H23" s="133"/>
      <c r="I23" s="133"/>
      <c r="J23" s="133"/>
      <c r="K23" s="6"/>
      <c r="L23" s="6"/>
      <c r="M23" s="6"/>
      <c r="N23" s="184"/>
      <c r="O23" s="184"/>
      <c r="P23" s="184"/>
      <c r="Q23" s="184"/>
      <c r="R23" s="184"/>
      <c r="S23" s="184"/>
      <c r="T23" s="184"/>
      <c r="U23" s="184"/>
      <c r="V23" s="184"/>
      <c r="W23" s="6"/>
    </row>
    <row r="24" spans="1:23" s="8" customFormat="1" ht="20.100000000000001" customHeight="1">
      <c r="A24" s="6"/>
      <c r="B24" s="44"/>
      <c r="C24" s="193" t="s">
        <v>41</v>
      </c>
      <c r="D24" s="194"/>
      <c r="E24" s="132" t="s">
        <v>43</v>
      </c>
      <c r="F24" s="181" t="s">
        <v>144</v>
      </c>
      <c r="G24" s="181"/>
      <c r="H24" s="181"/>
      <c r="I24" s="181" t="s">
        <v>145</v>
      </c>
      <c r="J24" s="181"/>
      <c r="K24" s="182"/>
      <c r="L24" s="6"/>
      <c r="M24" s="6"/>
      <c r="N24" s="184"/>
      <c r="O24" s="184"/>
      <c r="P24" s="184"/>
      <c r="Q24" s="184"/>
      <c r="R24" s="184"/>
      <c r="S24" s="184"/>
      <c r="T24" s="184"/>
      <c r="U24" s="184"/>
      <c r="V24" s="184"/>
      <c r="W24" s="6"/>
    </row>
    <row r="25" spans="1:23" s="8" customFormat="1" ht="20.100000000000001" customHeight="1">
      <c r="A25" s="6"/>
      <c r="B25" s="46" t="s">
        <v>39</v>
      </c>
      <c r="C25" s="189" t="s">
        <v>153</v>
      </c>
      <c r="D25" s="189"/>
      <c r="E25" s="96">
        <f>税率設定!B10</f>
        <v>7.4399999999999994E-2</v>
      </c>
      <c r="F25" s="190">
        <f>税率設定!B11</f>
        <v>2.6499999999999999E-2</v>
      </c>
      <c r="G25" s="196"/>
      <c r="H25" s="197"/>
      <c r="I25" s="190">
        <f>税率設定!B12</f>
        <v>2.3099999999999999E-2</v>
      </c>
      <c r="J25" s="191"/>
      <c r="K25" s="192"/>
      <c r="L25" s="6"/>
      <c r="M25" s="6"/>
      <c r="N25" s="184"/>
      <c r="O25" s="184"/>
      <c r="P25" s="184"/>
      <c r="Q25" s="184"/>
      <c r="R25" s="184"/>
      <c r="S25" s="184"/>
      <c r="T25" s="184"/>
      <c r="U25" s="184"/>
      <c r="V25" s="184"/>
      <c r="W25" s="6"/>
    </row>
    <row r="26" spans="1:23" ht="20.100000000000001" customHeight="1" thickBot="1">
      <c r="A26" s="1"/>
      <c r="B26" s="47" t="s">
        <v>40</v>
      </c>
      <c r="C26" s="45" t="s">
        <v>42</v>
      </c>
      <c r="D26" s="45"/>
      <c r="E26" s="97">
        <f>税率設定!C10</f>
        <v>30600</v>
      </c>
      <c r="F26" s="185">
        <f>税率設定!C11</f>
        <v>14000</v>
      </c>
      <c r="G26" s="186"/>
      <c r="H26" s="187"/>
      <c r="I26" s="185">
        <f>税率設定!C12</f>
        <v>15400</v>
      </c>
      <c r="J26" s="186"/>
      <c r="K26" s="188"/>
      <c r="L26" s="1"/>
      <c r="M26" s="1"/>
      <c r="N26" s="183"/>
      <c r="O26" s="183"/>
      <c r="P26" s="183"/>
      <c r="Q26" s="183"/>
      <c r="R26" s="183"/>
      <c r="S26" s="183"/>
      <c r="T26" s="183"/>
      <c r="U26" s="183"/>
      <c r="V26" s="183"/>
      <c r="W26" s="1"/>
    </row>
    <row r="27" spans="1:23" ht="20.100000000000001" customHeight="1">
      <c r="A27" s="1"/>
      <c r="B27" s="1"/>
      <c r="C27" s="1"/>
      <c r="D27" s="1"/>
      <c r="E27" s="6"/>
      <c r="F27" s="1"/>
      <c r="G27" s="1"/>
      <c r="H27" s="1"/>
      <c r="I27" s="1"/>
      <c r="J27" s="1"/>
      <c r="K27" s="1"/>
      <c r="L27" s="1"/>
      <c r="M27" s="1"/>
      <c r="N27" s="1"/>
      <c r="O27" s="1"/>
      <c r="P27" s="1"/>
      <c r="Q27" s="1"/>
      <c r="R27" s="1"/>
      <c r="S27" s="1"/>
      <c r="T27" s="1"/>
      <c r="U27" s="1"/>
      <c r="V27" s="1"/>
      <c r="W27" s="1"/>
    </row>
  </sheetData>
  <sheetProtection password="E960" sheet="1" objects="1" scenarios="1"/>
  <mergeCells count="31">
    <mergeCell ref="T3:T4"/>
    <mergeCell ref="U3:U4"/>
    <mergeCell ref="B16:B20"/>
    <mergeCell ref="C16:L16"/>
    <mergeCell ref="N16:O20"/>
    <mergeCell ref="P16:T16"/>
    <mergeCell ref="C17:L18"/>
    <mergeCell ref="P17:T17"/>
    <mergeCell ref="P18:T18"/>
    <mergeCell ref="C19:L20"/>
    <mergeCell ref="B3:B4"/>
    <mergeCell ref="C3:C4"/>
    <mergeCell ref="D3:D4"/>
    <mergeCell ref="E3:E4"/>
    <mergeCell ref="F3:Q3"/>
    <mergeCell ref="R3:S3"/>
    <mergeCell ref="P19:T20"/>
    <mergeCell ref="U19:U20"/>
    <mergeCell ref="T22:U22"/>
    <mergeCell ref="N23:V23"/>
    <mergeCell ref="C24:D24"/>
    <mergeCell ref="F24:H24"/>
    <mergeCell ref="I24:K24"/>
    <mergeCell ref="N24:V24"/>
    <mergeCell ref="C25:D25"/>
    <mergeCell ref="F25:H25"/>
    <mergeCell ref="I25:K25"/>
    <mergeCell ref="N25:V25"/>
    <mergeCell ref="F26:H26"/>
    <mergeCell ref="I26:K26"/>
    <mergeCell ref="N26:V26"/>
  </mergeCells>
  <phoneticPr fontId="1"/>
  <conditionalFormatting sqref="F5:Q11">
    <cfRule type="cellIs" dxfId="1" priority="1" operator="equal">
      <formula>0</formula>
    </cfRule>
    <cfRule type="cellIs" dxfId="0" priority="2" stopIfTrue="1" operator="between">
      <formula>4</formula>
      <formula>4</formula>
    </cfRule>
  </conditionalFormatting>
  <dataValidations count="6">
    <dataValidation type="whole" operator="greaterThan" allowBlank="1" showInputMessage="1" showErrorMessage="1" error="収入は正の整数を入力して下さい。" sqref="C5:D11">
      <formula1>0</formula1>
    </dataValidation>
    <dataValidation type="whole" operator="greaterThanOrEqual" allowBlank="1" showInputMessage="1" showErrorMessage="1" error="収入は正の整数を入力して下さい。" sqref="C14:D14">
      <formula1>0</formula1>
    </dataValidation>
    <dataValidation type="date" operator="greaterThanOrEqual" allowBlank="1" showInputMessage="1" showErrorMessage="1" error="生年月日の書式で入力して下さい。" sqref="B14 B5:B11">
      <formula1>1</formula1>
    </dataValidation>
    <dataValidation type="whole" operator="greaterThanOrEqual" allowBlank="1" showInputMessage="1" showErrorMessage="1" error="整数の数値で入力してください。" sqref="E5:E11">
      <formula1>-99999999</formula1>
    </dataValidation>
    <dataValidation type="whole" operator="greaterThanOrEqual" allowBlank="1" showInputMessage="1" showErrorMessage="1" error="整数の数値で入力して下さい。" sqref="E14">
      <formula1>-99999999</formula1>
    </dataValidation>
    <dataValidation type="whole" allowBlank="1" errorTitle="「元に戻す」で復元してください。" error="「④加入月」内のセルを復元する際は、数値を直接入力するのではなく、「元に戻す」で復元してください。年齢条件が反映されなくなります。" sqref="F5:Q11">
      <formula1>1</formula1>
      <formula2>4</formula2>
    </dataValidation>
  </dataValidations>
  <printOptions horizontalCentered="1" verticalCentered="1"/>
  <pageMargins left="0.55118110236220474" right="0.59055118110236227" top="0.9055118110236221" bottom="0.31496062992125984" header="0.51181102362204722" footer="0.31496062992125984"/>
  <pageSetup paperSize="9" scale="92" orientation="landscape" r:id="rId1"/>
  <headerFooter alignWithMargins="0">
    <oddHeader>&amp;C&amp;"ＭＳ Ｐゴシック,太字"&amp;20東松山市　国民健康保険税　試算　令和３年度版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Normal="100" workbookViewId="0">
      <selection activeCell="L13" sqref="L13"/>
    </sheetView>
  </sheetViews>
  <sheetFormatPr defaultRowHeight="13.5"/>
  <cols>
    <col min="1" max="1" width="2.625" style="31" customWidth="1"/>
    <col min="2" max="2" width="4.125" style="31" customWidth="1"/>
    <col min="3" max="3" width="5.25" style="31" customWidth="1"/>
    <col min="4" max="16384" width="9" style="31"/>
  </cols>
  <sheetData>
    <row r="1" spans="1:17">
      <c r="A1" s="30"/>
      <c r="B1" s="30"/>
      <c r="C1" s="30"/>
      <c r="D1" s="30"/>
      <c r="E1" s="30"/>
      <c r="F1" s="30"/>
      <c r="G1" s="30"/>
      <c r="H1" s="30"/>
      <c r="I1" s="30"/>
      <c r="J1" s="30"/>
      <c r="K1" s="30"/>
      <c r="L1" s="30"/>
      <c r="M1" s="30"/>
      <c r="N1" s="30"/>
      <c r="O1" s="30"/>
      <c r="P1" s="30"/>
      <c r="Q1" s="30"/>
    </row>
    <row r="2" spans="1:17" ht="18.75">
      <c r="A2" s="30"/>
      <c r="B2" s="32" t="s">
        <v>14</v>
      </c>
      <c r="C2" s="30"/>
      <c r="D2" s="30"/>
      <c r="E2" s="30"/>
      <c r="F2" s="30"/>
      <c r="G2" s="30"/>
      <c r="H2" s="30"/>
      <c r="I2" s="30"/>
      <c r="J2" s="30"/>
      <c r="K2" s="30"/>
      <c r="L2" s="30"/>
      <c r="M2" s="30"/>
      <c r="N2" s="30"/>
      <c r="O2" s="30"/>
      <c r="P2" s="30"/>
      <c r="Q2" s="30"/>
    </row>
    <row r="3" spans="1:17">
      <c r="A3" s="30"/>
      <c r="B3" s="30"/>
      <c r="C3" s="30"/>
      <c r="D3" s="30"/>
      <c r="E3" s="30"/>
      <c r="F3" s="30"/>
      <c r="G3" s="30"/>
      <c r="H3" s="30"/>
      <c r="I3" s="30"/>
      <c r="J3" s="30"/>
      <c r="K3" s="30"/>
      <c r="L3" s="30"/>
      <c r="M3" s="30"/>
      <c r="N3" s="30"/>
      <c r="O3" s="30"/>
      <c r="P3" s="30"/>
      <c r="Q3" s="30"/>
    </row>
    <row r="4" spans="1:17">
      <c r="B4" s="30"/>
      <c r="C4" s="30"/>
      <c r="D4" s="30"/>
      <c r="E4" s="30"/>
      <c r="F4" s="30"/>
      <c r="G4" s="30"/>
      <c r="H4" s="30"/>
      <c r="I4" s="30"/>
      <c r="J4" s="30"/>
      <c r="K4" s="30"/>
      <c r="L4" s="30"/>
      <c r="M4" s="30"/>
      <c r="N4" s="30"/>
      <c r="O4" s="30"/>
      <c r="P4" s="30"/>
      <c r="Q4" s="30"/>
    </row>
    <row r="5" spans="1:17" ht="17.25">
      <c r="A5" s="30"/>
      <c r="B5" s="33"/>
      <c r="C5" s="33" t="s">
        <v>15</v>
      </c>
      <c r="D5" s="30"/>
      <c r="E5" s="30"/>
      <c r="F5" s="30"/>
      <c r="G5" s="30"/>
      <c r="H5" s="30"/>
      <c r="I5" s="30"/>
      <c r="J5" s="30"/>
      <c r="K5" s="30"/>
      <c r="L5" s="30"/>
      <c r="M5" s="30"/>
      <c r="N5" s="30"/>
      <c r="O5" s="30"/>
      <c r="P5" s="30"/>
      <c r="Q5" s="30"/>
    </row>
    <row r="6" spans="1:17">
      <c r="A6" s="30"/>
      <c r="B6" s="30"/>
      <c r="C6" s="30"/>
      <c r="D6" s="30"/>
      <c r="E6" s="30"/>
      <c r="F6" s="30"/>
      <c r="G6" s="30"/>
      <c r="H6" s="30"/>
      <c r="I6" s="30"/>
      <c r="J6" s="30"/>
      <c r="K6" s="30"/>
      <c r="L6" s="30"/>
      <c r="M6" s="30"/>
      <c r="N6" s="30"/>
      <c r="O6" s="30"/>
      <c r="P6" s="30"/>
      <c r="Q6" s="30"/>
    </row>
    <row r="7" spans="1:17">
      <c r="A7" s="30"/>
      <c r="B7" s="30"/>
      <c r="C7" s="30"/>
      <c r="D7" s="30" t="s">
        <v>16</v>
      </c>
      <c r="E7" s="30"/>
      <c r="F7" s="30"/>
      <c r="G7" s="30"/>
      <c r="H7" s="30"/>
      <c r="I7" s="30"/>
      <c r="J7" s="30"/>
      <c r="K7" s="30"/>
      <c r="L7" s="30"/>
      <c r="M7" s="30"/>
      <c r="N7" s="30"/>
      <c r="O7" s="30"/>
      <c r="P7" s="30"/>
      <c r="Q7" s="30"/>
    </row>
    <row r="8" spans="1:17" ht="6" customHeight="1">
      <c r="A8" s="30"/>
      <c r="B8" s="30"/>
      <c r="C8" s="30"/>
      <c r="D8" s="30"/>
      <c r="E8" s="30"/>
      <c r="F8" s="30"/>
      <c r="G8" s="30"/>
      <c r="H8" s="30"/>
      <c r="I8" s="30"/>
      <c r="J8" s="30"/>
      <c r="K8" s="30"/>
      <c r="L8" s="30"/>
      <c r="M8" s="30"/>
      <c r="N8" s="30"/>
      <c r="O8" s="30"/>
      <c r="P8" s="30"/>
      <c r="Q8" s="30"/>
    </row>
    <row r="9" spans="1:17">
      <c r="A9" s="30"/>
      <c r="B9" s="30"/>
      <c r="C9" s="30"/>
      <c r="D9" s="30" t="s">
        <v>17</v>
      </c>
      <c r="E9" s="30"/>
      <c r="F9" s="30"/>
      <c r="G9" s="30"/>
      <c r="H9" s="30"/>
      <c r="I9" s="30"/>
      <c r="J9" s="30"/>
      <c r="K9" s="30"/>
      <c r="L9" s="30"/>
      <c r="M9" s="30"/>
      <c r="N9" s="30"/>
      <c r="O9" s="30"/>
      <c r="P9" s="30"/>
      <c r="Q9" s="30"/>
    </row>
    <row r="10" spans="1:17">
      <c r="A10" s="30"/>
      <c r="B10" s="30"/>
      <c r="C10" s="30"/>
      <c r="D10" s="30"/>
      <c r="E10" s="30"/>
      <c r="F10" s="30"/>
      <c r="G10" s="30"/>
      <c r="H10" s="30"/>
      <c r="I10" s="30"/>
      <c r="J10" s="30"/>
      <c r="K10" s="30"/>
      <c r="L10" s="30"/>
      <c r="M10" s="30"/>
      <c r="N10" s="30"/>
      <c r="O10" s="30"/>
      <c r="P10" s="30"/>
      <c r="Q10" s="30"/>
    </row>
    <row r="11" spans="1:17" ht="17.25">
      <c r="A11" s="30"/>
      <c r="B11" s="34"/>
      <c r="C11" s="34" t="s">
        <v>18</v>
      </c>
      <c r="D11" s="30"/>
      <c r="E11" s="30"/>
      <c r="F11" s="30"/>
      <c r="G11" s="30"/>
      <c r="H11" s="30"/>
      <c r="I11" s="30"/>
      <c r="J11" s="30"/>
      <c r="K11" s="30"/>
      <c r="L11" s="30"/>
      <c r="M11" s="30"/>
      <c r="N11" s="30"/>
      <c r="O11" s="30"/>
      <c r="P11" s="30"/>
      <c r="Q11" s="30"/>
    </row>
    <row r="12" spans="1:17">
      <c r="A12" s="30"/>
      <c r="B12" s="30"/>
      <c r="C12" s="30"/>
      <c r="D12" s="30"/>
      <c r="E12" s="30"/>
      <c r="F12" s="30"/>
      <c r="G12" s="30"/>
      <c r="H12" s="30"/>
      <c r="I12" s="30"/>
      <c r="J12" s="30"/>
      <c r="K12" s="30"/>
      <c r="L12" s="30"/>
      <c r="M12" s="30"/>
      <c r="N12" s="30"/>
      <c r="O12" s="30"/>
      <c r="P12" s="30"/>
      <c r="Q12" s="30"/>
    </row>
    <row r="13" spans="1:17">
      <c r="A13" s="30"/>
      <c r="B13" s="30"/>
      <c r="C13" s="30"/>
      <c r="D13" s="30" t="s">
        <v>19</v>
      </c>
      <c r="E13" s="30"/>
      <c r="F13" s="30"/>
      <c r="G13" s="30"/>
      <c r="H13" s="30"/>
      <c r="I13" s="30"/>
      <c r="J13" s="30"/>
      <c r="K13" s="30"/>
      <c r="L13" s="30"/>
      <c r="M13" s="30"/>
      <c r="N13" s="30"/>
      <c r="O13" s="30"/>
      <c r="P13" s="30"/>
      <c r="Q13" s="30"/>
    </row>
    <row r="14" spans="1:17">
      <c r="A14" s="30"/>
      <c r="B14" s="30"/>
      <c r="C14" s="30"/>
      <c r="D14" s="30" t="s">
        <v>20</v>
      </c>
      <c r="E14" s="30"/>
      <c r="F14" s="30"/>
      <c r="G14" s="30"/>
      <c r="H14" s="30"/>
      <c r="I14" s="30"/>
      <c r="J14" s="30"/>
      <c r="K14" s="30"/>
      <c r="L14" s="30"/>
      <c r="M14" s="30"/>
      <c r="N14" s="30"/>
      <c r="O14" s="30"/>
      <c r="P14" s="30"/>
      <c r="Q14" s="30"/>
    </row>
    <row r="15" spans="1:17">
      <c r="A15" s="30"/>
      <c r="B15" s="30"/>
      <c r="C15" s="30"/>
      <c r="D15" s="35" t="s">
        <v>21</v>
      </c>
      <c r="E15" s="30"/>
      <c r="F15" s="30"/>
      <c r="G15" s="30"/>
      <c r="H15" s="30"/>
      <c r="I15" s="30"/>
      <c r="J15" s="30"/>
      <c r="K15" s="30"/>
      <c r="L15" s="30"/>
      <c r="M15" s="30"/>
      <c r="N15" s="30"/>
      <c r="O15" s="30"/>
      <c r="P15" s="30"/>
      <c r="Q15" s="30"/>
    </row>
    <row r="16" spans="1:17">
      <c r="A16" s="30"/>
      <c r="B16" s="30"/>
      <c r="C16" s="30"/>
      <c r="D16" s="30" t="s">
        <v>22</v>
      </c>
      <c r="E16" s="30"/>
      <c r="F16" s="30"/>
      <c r="G16" s="30"/>
      <c r="H16" s="30"/>
      <c r="I16" s="30"/>
      <c r="J16" s="30"/>
      <c r="K16" s="30"/>
      <c r="L16" s="30"/>
      <c r="M16" s="30"/>
      <c r="N16" s="30"/>
      <c r="O16" s="30"/>
      <c r="P16" s="30"/>
      <c r="Q16" s="30"/>
    </row>
    <row r="17" spans="1:17">
      <c r="A17" s="30"/>
      <c r="B17" s="30"/>
      <c r="C17" s="30"/>
      <c r="D17" s="30" t="s">
        <v>23</v>
      </c>
      <c r="E17" s="30"/>
      <c r="F17" s="30"/>
      <c r="G17" s="30"/>
      <c r="H17" s="30"/>
      <c r="I17" s="30"/>
      <c r="J17" s="30"/>
      <c r="K17" s="30"/>
      <c r="L17" s="30"/>
      <c r="M17" s="30"/>
      <c r="N17" s="30"/>
      <c r="O17" s="30"/>
      <c r="P17" s="30"/>
      <c r="Q17" s="30"/>
    </row>
    <row r="18" spans="1:17">
      <c r="A18" s="30"/>
      <c r="B18" s="30"/>
      <c r="C18" s="30"/>
      <c r="D18" s="30" t="s">
        <v>24</v>
      </c>
      <c r="E18" s="30"/>
      <c r="F18" s="30"/>
      <c r="G18" s="30"/>
      <c r="H18" s="30"/>
      <c r="I18" s="30"/>
      <c r="J18" s="30"/>
      <c r="K18" s="30"/>
      <c r="L18" s="30"/>
      <c r="M18" s="30"/>
      <c r="N18" s="30"/>
      <c r="O18" s="30"/>
      <c r="P18" s="30"/>
      <c r="Q18" s="30"/>
    </row>
    <row r="19" spans="1:17">
      <c r="A19" s="30"/>
      <c r="B19" s="30"/>
      <c r="C19" s="30"/>
      <c r="D19" s="30" t="s">
        <v>25</v>
      </c>
      <c r="E19" s="30"/>
      <c r="F19" s="30"/>
      <c r="G19" s="30"/>
      <c r="H19" s="30"/>
      <c r="I19" s="30"/>
      <c r="J19" s="30"/>
      <c r="K19" s="30"/>
      <c r="L19" s="30"/>
      <c r="M19" s="30"/>
      <c r="N19" s="30"/>
      <c r="O19" s="30"/>
      <c r="P19" s="30"/>
      <c r="Q19" s="30"/>
    </row>
    <row r="20" spans="1:17">
      <c r="A20" s="30"/>
      <c r="B20" s="30"/>
      <c r="C20" s="30"/>
      <c r="D20" s="30" t="s">
        <v>138</v>
      </c>
      <c r="E20" s="30"/>
      <c r="F20" s="30"/>
      <c r="G20" s="30"/>
      <c r="H20" s="30"/>
      <c r="I20" s="30"/>
      <c r="J20" s="30"/>
      <c r="K20" s="30"/>
      <c r="L20" s="30"/>
      <c r="M20" s="30"/>
      <c r="N20" s="30"/>
      <c r="O20" s="30"/>
      <c r="P20" s="30"/>
      <c r="Q20" s="30"/>
    </row>
    <row r="21" spans="1:17">
      <c r="A21" s="30"/>
      <c r="B21" s="30"/>
      <c r="C21" s="30"/>
      <c r="D21" s="30"/>
      <c r="E21" s="30"/>
      <c r="F21" s="30"/>
      <c r="G21" s="30"/>
      <c r="H21" s="30"/>
      <c r="I21" s="30"/>
      <c r="J21" s="30"/>
      <c r="K21" s="30"/>
      <c r="L21" s="30"/>
      <c r="M21" s="30"/>
      <c r="N21" s="30"/>
      <c r="O21" s="30"/>
      <c r="P21" s="30"/>
      <c r="Q21" s="30"/>
    </row>
    <row r="22" spans="1:17" ht="17.25">
      <c r="A22" s="30"/>
      <c r="B22" s="34"/>
      <c r="C22" s="34" t="s">
        <v>26</v>
      </c>
      <c r="D22" s="30"/>
      <c r="E22" s="30"/>
      <c r="F22" s="30"/>
      <c r="G22" s="30"/>
      <c r="H22" s="30"/>
      <c r="I22" s="30"/>
      <c r="J22" s="30"/>
      <c r="K22" s="30"/>
      <c r="L22" s="30"/>
      <c r="M22" s="30"/>
      <c r="N22" s="30"/>
      <c r="O22" s="30"/>
      <c r="P22" s="30"/>
      <c r="Q22" s="30"/>
    </row>
    <row r="23" spans="1:17">
      <c r="A23" s="30"/>
      <c r="B23" s="30"/>
      <c r="C23" s="30"/>
      <c r="D23" s="30"/>
      <c r="E23" s="30"/>
      <c r="F23" s="30"/>
      <c r="G23" s="30"/>
      <c r="H23" s="30"/>
      <c r="I23" s="30"/>
      <c r="J23" s="30"/>
      <c r="K23" s="30"/>
      <c r="L23" s="30"/>
      <c r="M23" s="30"/>
      <c r="N23" s="30"/>
      <c r="O23" s="30"/>
      <c r="P23" s="30"/>
      <c r="Q23" s="30"/>
    </row>
    <row r="24" spans="1:17">
      <c r="A24" s="30"/>
      <c r="B24" s="30"/>
      <c r="C24" s="30"/>
      <c r="D24" s="30" t="s">
        <v>27</v>
      </c>
      <c r="E24" s="30"/>
      <c r="F24" s="30"/>
      <c r="G24" s="30"/>
      <c r="H24" s="30"/>
      <c r="I24" s="30"/>
      <c r="J24" s="30"/>
      <c r="K24" s="30"/>
      <c r="L24" s="30"/>
      <c r="M24" s="30"/>
      <c r="N24" s="30"/>
      <c r="O24" s="30"/>
      <c r="P24" s="30"/>
      <c r="Q24" s="30"/>
    </row>
    <row r="25" spans="1:17">
      <c r="A25" s="30"/>
      <c r="B25" s="30"/>
      <c r="C25" s="30"/>
      <c r="D25" s="30" t="s">
        <v>28</v>
      </c>
      <c r="E25" s="30"/>
      <c r="F25" s="30"/>
      <c r="G25" s="30"/>
      <c r="H25" s="30"/>
      <c r="I25" s="30"/>
      <c r="J25" s="30"/>
      <c r="K25" s="30"/>
      <c r="L25" s="30"/>
      <c r="M25" s="30"/>
      <c r="N25" s="30"/>
      <c r="O25" s="30"/>
      <c r="P25" s="30"/>
      <c r="Q25" s="30"/>
    </row>
    <row r="26" spans="1:17">
      <c r="A26" s="30"/>
      <c r="B26" s="30"/>
      <c r="C26" s="30"/>
      <c r="D26" s="30" t="s">
        <v>29</v>
      </c>
      <c r="E26" s="30"/>
      <c r="F26" s="30"/>
      <c r="G26" s="30"/>
      <c r="H26" s="30"/>
      <c r="I26" s="30"/>
      <c r="J26" s="30"/>
      <c r="K26" s="30"/>
      <c r="L26" s="30"/>
      <c r="M26" s="30"/>
      <c r="N26" s="30"/>
      <c r="O26" s="30"/>
      <c r="P26" s="30"/>
      <c r="Q26" s="30"/>
    </row>
    <row r="27" spans="1:17">
      <c r="A27" s="30"/>
      <c r="B27" s="30"/>
      <c r="C27" s="30"/>
      <c r="D27" s="30" t="s">
        <v>30</v>
      </c>
      <c r="E27" s="30"/>
      <c r="F27" s="30"/>
      <c r="G27" s="30"/>
      <c r="H27" s="30"/>
      <c r="I27" s="30"/>
      <c r="J27" s="30"/>
      <c r="K27" s="30"/>
      <c r="L27" s="30"/>
      <c r="M27" s="30"/>
      <c r="N27" s="30"/>
      <c r="O27" s="30"/>
      <c r="P27" s="30"/>
      <c r="Q27" s="30"/>
    </row>
    <row r="28" spans="1:17">
      <c r="A28" s="30"/>
      <c r="B28" s="30"/>
      <c r="C28" s="30"/>
      <c r="D28" s="30" t="s">
        <v>139</v>
      </c>
      <c r="E28" s="30"/>
      <c r="F28" s="30"/>
      <c r="G28" s="30"/>
      <c r="H28" s="30"/>
      <c r="I28" s="30"/>
      <c r="J28" s="30"/>
      <c r="K28" s="30"/>
      <c r="L28" s="30"/>
      <c r="M28" s="30"/>
      <c r="N28" s="30"/>
      <c r="O28" s="30"/>
      <c r="P28" s="30"/>
      <c r="Q28" s="30"/>
    </row>
    <row r="29" spans="1:17" ht="10.5" customHeight="1">
      <c r="A29" s="30"/>
      <c r="B29" s="30"/>
      <c r="C29" s="30"/>
      <c r="E29" s="30"/>
      <c r="F29" s="30"/>
      <c r="G29" s="30"/>
      <c r="H29" s="30"/>
      <c r="I29" s="30"/>
      <c r="J29" s="30"/>
      <c r="K29" s="30"/>
      <c r="L29" s="30"/>
      <c r="M29" s="30"/>
      <c r="N29" s="30"/>
      <c r="O29" s="30"/>
      <c r="P29" s="30"/>
      <c r="Q29" s="30"/>
    </row>
    <row r="30" spans="1:17" ht="17.25" customHeight="1">
      <c r="A30" s="30"/>
      <c r="B30" s="30"/>
      <c r="C30" s="34" t="s">
        <v>31</v>
      </c>
      <c r="D30" s="30"/>
      <c r="E30" s="30"/>
      <c r="F30" s="30"/>
      <c r="G30" s="30"/>
      <c r="H30" s="30"/>
      <c r="I30" s="30"/>
      <c r="J30" s="30"/>
      <c r="K30" s="30"/>
      <c r="L30" s="30"/>
      <c r="M30" s="30"/>
      <c r="N30" s="30"/>
      <c r="O30" s="30"/>
      <c r="P30" s="30"/>
      <c r="Q30" s="30"/>
    </row>
    <row r="31" spans="1:17" ht="9" customHeight="1">
      <c r="A31" s="30"/>
      <c r="B31" s="30"/>
      <c r="C31" s="34"/>
      <c r="D31" s="30"/>
      <c r="E31" s="30"/>
      <c r="F31" s="30"/>
      <c r="G31" s="30"/>
      <c r="H31" s="30"/>
      <c r="I31" s="30"/>
      <c r="J31" s="30"/>
      <c r="K31" s="30"/>
      <c r="L31" s="30"/>
      <c r="M31" s="30"/>
      <c r="N31" s="30"/>
      <c r="O31" s="30"/>
      <c r="P31" s="30"/>
      <c r="Q31" s="30"/>
    </row>
    <row r="32" spans="1:17">
      <c r="A32" s="30"/>
      <c r="B32" s="30"/>
      <c r="C32" s="30" t="s">
        <v>32</v>
      </c>
      <c r="D32" s="30"/>
      <c r="E32" s="30"/>
      <c r="F32" s="30"/>
      <c r="G32" s="30"/>
      <c r="H32" s="30"/>
      <c r="I32" s="30"/>
      <c r="J32" s="30"/>
      <c r="K32" s="30"/>
      <c r="L32" s="30"/>
      <c r="M32" s="30"/>
      <c r="N32" s="30"/>
      <c r="O32" s="30"/>
      <c r="P32" s="30"/>
      <c r="Q32" s="30"/>
    </row>
    <row r="33" spans="1:17">
      <c r="A33" s="30"/>
      <c r="B33" s="30"/>
      <c r="C33" s="30"/>
      <c r="D33" s="30" t="s">
        <v>33</v>
      </c>
      <c r="E33" s="30"/>
      <c r="F33" s="30"/>
      <c r="G33" s="30"/>
      <c r="H33" s="30"/>
      <c r="I33" s="30"/>
      <c r="J33" s="30"/>
      <c r="K33" s="30"/>
      <c r="L33" s="30"/>
      <c r="M33" s="30"/>
      <c r="N33" s="30"/>
      <c r="O33" s="30"/>
      <c r="P33" s="30"/>
      <c r="Q33" s="30"/>
    </row>
    <row r="34" spans="1:17">
      <c r="A34" s="30"/>
      <c r="B34" s="30"/>
      <c r="C34" s="30"/>
      <c r="D34" s="30" t="s">
        <v>34</v>
      </c>
      <c r="E34" s="30"/>
      <c r="F34" s="30"/>
      <c r="G34" s="30"/>
      <c r="H34" s="30"/>
      <c r="I34" s="30"/>
      <c r="J34" s="30"/>
      <c r="K34" s="30"/>
      <c r="L34" s="30"/>
      <c r="M34" s="30"/>
      <c r="N34" s="30"/>
      <c r="O34" s="30"/>
      <c r="P34" s="30"/>
      <c r="Q34" s="30"/>
    </row>
    <row r="35" spans="1:17">
      <c r="A35" s="30"/>
      <c r="B35" s="30"/>
      <c r="C35" s="30"/>
      <c r="D35" s="30"/>
      <c r="E35" s="30"/>
      <c r="F35" s="30"/>
      <c r="G35" s="30"/>
      <c r="H35" s="30"/>
      <c r="I35" s="30"/>
      <c r="J35" s="30"/>
      <c r="K35" s="30"/>
      <c r="L35" s="30"/>
      <c r="M35" s="30"/>
      <c r="N35" s="30"/>
      <c r="O35" s="30"/>
      <c r="P35" s="30"/>
      <c r="Q35" s="30"/>
    </row>
    <row r="36" spans="1:17">
      <c r="A36" s="30"/>
      <c r="B36" s="30"/>
      <c r="C36" s="30"/>
      <c r="D36" s="30"/>
      <c r="E36" s="30"/>
      <c r="F36" s="30"/>
      <c r="G36" s="30"/>
      <c r="H36" s="30"/>
      <c r="I36" s="30"/>
      <c r="J36" s="30"/>
      <c r="K36" s="30"/>
      <c r="L36" s="30"/>
      <c r="M36" s="30"/>
      <c r="N36" s="30"/>
      <c r="O36" s="30"/>
      <c r="P36" s="30"/>
      <c r="Q36" s="30"/>
    </row>
    <row r="37" spans="1:17">
      <c r="A37" s="30"/>
      <c r="B37" s="30"/>
      <c r="C37" s="30"/>
      <c r="D37" s="30"/>
      <c r="E37" s="30"/>
      <c r="F37" s="30"/>
      <c r="G37" s="30"/>
      <c r="H37" s="30"/>
      <c r="I37" s="30"/>
      <c r="J37" s="30"/>
      <c r="K37" s="30"/>
      <c r="L37" s="30"/>
      <c r="M37" s="30"/>
      <c r="N37" s="30"/>
      <c r="O37" s="30"/>
      <c r="P37" s="30"/>
      <c r="Q37" s="30"/>
    </row>
    <row r="38" spans="1:17">
      <c r="A38" s="30"/>
      <c r="B38" s="30"/>
      <c r="C38" s="30"/>
      <c r="D38" s="30"/>
      <c r="E38" s="30"/>
      <c r="F38" s="30"/>
      <c r="G38" s="30"/>
      <c r="H38" s="30"/>
      <c r="I38" s="30"/>
      <c r="J38" s="30"/>
      <c r="K38" s="30"/>
      <c r="L38" s="30"/>
      <c r="M38" s="30"/>
      <c r="N38" s="30"/>
      <c r="O38" s="30"/>
      <c r="P38" s="30"/>
      <c r="Q38" s="30"/>
    </row>
    <row r="39" spans="1:17">
      <c r="A39" s="30"/>
      <c r="B39" s="30"/>
      <c r="C39" s="30"/>
      <c r="D39" s="30"/>
      <c r="E39" s="30"/>
      <c r="F39" s="30"/>
      <c r="G39" s="30"/>
      <c r="H39" s="30"/>
      <c r="I39" s="30"/>
      <c r="J39" s="30"/>
      <c r="K39" s="30"/>
      <c r="L39" s="30"/>
      <c r="M39" s="30"/>
      <c r="N39" s="30"/>
      <c r="O39" s="30"/>
      <c r="P39" s="30"/>
      <c r="Q39" s="30"/>
    </row>
    <row r="40" spans="1:17">
      <c r="A40" s="30"/>
      <c r="B40" s="30"/>
      <c r="C40" s="30"/>
      <c r="D40" s="30"/>
      <c r="E40" s="30"/>
      <c r="F40" s="30"/>
      <c r="G40" s="30"/>
      <c r="H40" s="30"/>
      <c r="I40" s="30"/>
      <c r="J40" s="30"/>
      <c r="K40" s="30"/>
      <c r="L40" s="30"/>
      <c r="M40" s="30"/>
      <c r="N40" s="30"/>
      <c r="O40" s="30"/>
      <c r="P40" s="30"/>
      <c r="Q40" s="30"/>
    </row>
    <row r="41" spans="1:17">
      <c r="A41" s="30"/>
      <c r="B41" s="30"/>
      <c r="C41" s="30"/>
      <c r="D41" s="30"/>
      <c r="E41" s="30"/>
      <c r="F41" s="30"/>
      <c r="G41" s="30"/>
      <c r="H41" s="30"/>
      <c r="I41" s="30"/>
      <c r="J41" s="30"/>
      <c r="K41" s="30"/>
      <c r="L41" s="30"/>
      <c r="M41" s="30"/>
      <c r="N41" s="30"/>
      <c r="O41" s="30"/>
      <c r="P41" s="30"/>
      <c r="Q41" s="30"/>
    </row>
  </sheetData>
  <sheetProtection password="E960" sheet="1" objects="1" scenarios="1"/>
  <phoneticPr fontId="1"/>
  <pageMargins left="0.78740157480314965" right="0.78740157480314965" top="0.98425196850393704" bottom="0.98425196850393704" header="0.51181102362204722" footer="0.51181102362204722"/>
  <pageSetup paperSize="9" scale="92"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9"/>
  <sheetViews>
    <sheetView topLeftCell="A82" zoomScale="85" zoomScaleNormal="85" workbookViewId="0">
      <selection activeCell="D89" sqref="D89:J89"/>
    </sheetView>
  </sheetViews>
  <sheetFormatPr defaultRowHeight="18.75"/>
  <cols>
    <col min="1" max="1" width="5.25" bestFit="1" customWidth="1"/>
    <col min="2" max="36" width="11.625" customWidth="1"/>
  </cols>
  <sheetData>
    <row r="1" spans="1:38">
      <c r="A1" s="58" t="s">
        <v>54</v>
      </c>
      <c r="K1" s="129" t="s">
        <v>108</v>
      </c>
      <c r="L1" s="130"/>
      <c r="M1" s="130"/>
      <c r="N1" s="130"/>
      <c r="O1" s="130"/>
      <c r="P1" s="130"/>
      <c r="Q1" s="131"/>
      <c r="R1" s="129" t="s">
        <v>109</v>
      </c>
      <c r="S1" s="130"/>
      <c r="T1" s="130"/>
      <c r="U1" s="130"/>
      <c r="V1" s="130"/>
      <c r="W1" s="130"/>
      <c r="X1" s="131"/>
      <c r="Y1" s="129" t="s">
        <v>110</v>
      </c>
      <c r="Z1" s="130"/>
      <c r="AA1" s="130"/>
      <c r="AB1" s="130"/>
      <c r="AC1" s="130"/>
      <c r="AD1" s="130"/>
      <c r="AE1" s="131"/>
      <c r="AF1" s="212" t="s">
        <v>84</v>
      </c>
      <c r="AG1" s="209" t="s">
        <v>131</v>
      </c>
      <c r="AH1" s="210"/>
      <c r="AI1" s="210"/>
      <c r="AJ1" s="210" t="s">
        <v>132</v>
      </c>
      <c r="AK1" s="210"/>
      <c r="AL1" s="211"/>
    </row>
    <row r="2" spans="1:38">
      <c r="A2" s="65"/>
      <c r="B2" s="65" t="s">
        <v>48</v>
      </c>
      <c r="C2" s="65" t="s">
        <v>49</v>
      </c>
      <c r="D2" s="82" t="s">
        <v>142</v>
      </c>
      <c r="E2" s="65" t="s">
        <v>89</v>
      </c>
      <c r="F2" s="82" t="s">
        <v>140</v>
      </c>
      <c r="G2" s="82" t="s">
        <v>141</v>
      </c>
      <c r="H2" s="65" t="s">
        <v>50</v>
      </c>
      <c r="I2" s="82" t="s">
        <v>106</v>
      </c>
      <c r="J2" s="75" t="s">
        <v>107</v>
      </c>
      <c r="K2" s="88" t="s">
        <v>57</v>
      </c>
      <c r="L2" s="65" t="s">
        <v>58</v>
      </c>
      <c r="M2" s="65" t="s">
        <v>61</v>
      </c>
      <c r="N2" s="65" t="s">
        <v>151</v>
      </c>
      <c r="O2" s="65" t="s">
        <v>60</v>
      </c>
      <c r="P2" s="65" t="s">
        <v>59</v>
      </c>
      <c r="Q2" s="120" t="s">
        <v>127</v>
      </c>
      <c r="R2" s="88" t="s">
        <v>57</v>
      </c>
      <c r="S2" s="65" t="s">
        <v>58</v>
      </c>
      <c r="T2" s="65" t="s">
        <v>61</v>
      </c>
      <c r="U2" s="65" t="s">
        <v>150</v>
      </c>
      <c r="V2" s="65" t="s">
        <v>60</v>
      </c>
      <c r="W2" s="65" t="s">
        <v>59</v>
      </c>
      <c r="X2" s="120" t="s">
        <v>127</v>
      </c>
      <c r="Y2" s="88" t="s">
        <v>57</v>
      </c>
      <c r="Z2" s="65" t="s">
        <v>58</v>
      </c>
      <c r="AA2" s="65" t="s">
        <v>61</v>
      </c>
      <c r="AB2" s="65" t="s">
        <v>152</v>
      </c>
      <c r="AC2" s="65" t="s">
        <v>60</v>
      </c>
      <c r="AD2" s="65" t="s">
        <v>59</v>
      </c>
      <c r="AE2" s="120" t="s">
        <v>127</v>
      </c>
      <c r="AF2" s="213"/>
      <c r="AG2" s="122" t="s">
        <v>128</v>
      </c>
      <c r="AH2" s="121" t="s">
        <v>129</v>
      </c>
      <c r="AI2" s="121" t="s">
        <v>130</v>
      </c>
      <c r="AJ2" s="121" t="s">
        <v>128</v>
      </c>
      <c r="AK2" s="121" t="s">
        <v>129</v>
      </c>
      <c r="AL2" s="123" t="s">
        <v>130</v>
      </c>
    </row>
    <row r="3" spans="1:38">
      <c r="A3" s="65">
        <v>1</v>
      </c>
      <c r="B3" s="65">
        <f t="shared" ref="B3:B10" si="0">N32</f>
        <v>0</v>
      </c>
      <c r="C3" s="70">
        <f>H43+H54</f>
        <v>0</v>
      </c>
      <c r="D3" s="70">
        <f>H43+I54</f>
        <v>0</v>
      </c>
      <c r="E3" s="70">
        <f>国民健康保険税試算!E5</f>
        <v>0</v>
      </c>
      <c r="F3" s="70">
        <f t="shared" ref="F3:F10" si="1">IF((B3+C3)&gt;=100000,(IF(B3&gt;=100000,100000,B3)+IF(C3&gt;=100000,100000,C3)-100000),0)</f>
        <v>0</v>
      </c>
      <c r="G3" s="70">
        <f>IF((B3+D3)&gt;=100000,(IF(B3&gt;=100000,100000,B3)+IF(D3&gt;=100000,100000,D3)-100000),0)</f>
        <v>0</v>
      </c>
      <c r="H3" s="70">
        <f>B3+C3+E3-F3</f>
        <v>0</v>
      </c>
      <c r="I3" s="70">
        <f>B3+D3+E3-G3</f>
        <v>0</v>
      </c>
      <c r="J3" s="94">
        <f>IF(H3&gt;税率設定!$A$7,数式!H3-税率設定!$A$7,0)</f>
        <v>0</v>
      </c>
      <c r="K3" s="88">
        <f>J3*税率設定!$B$10</f>
        <v>0</v>
      </c>
      <c r="L3" s="87">
        <f>税率設定!$C$10</f>
        <v>30600</v>
      </c>
      <c r="M3" s="65" t="e">
        <f>-(L3*$M$13/10)</f>
        <v>#N/A</v>
      </c>
      <c r="N3" s="65">
        <f>IF($P66&lt;6,-(SUM(L3:M3)/2),0)</f>
        <v>0</v>
      </c>
      <c r="O3" s="65" t="e">
        <f>-(SUM(K3:N3)*(12-国民健康保険税試算!R5)/12)</f>
        <v>#N/A</v>
      </c>
      <c r="P3" s="65" t="e">
        <f t="shared" ref="P3:P9" si="2">ROUNDDOWN(SUM(K3:O3),-2)</f>
        <v>#N/A</v>
      </c>
      <c r="Q3" s="89" t="e">
        <f>IF(P3&gt;税率設定!$D$10,税率設定!$D$10,P3)</f>
        <v>#N/A</v>
      </c>
      <c r="R3" s="88">
        <f>J3*税率設定!$B$11</f>
        <v>0</v>
      </c>
      <c r="S3" s="87">
        <f>税率設定!$C$11</f>
        <v>14000</v>
      </c>
      <c r="T3" s="65" t="e">
        <f>-(S3*$M$13/10)</f>
        <v>#N/A</v>
      </c>
      <c r="U3" s="65">
        <f>IF($P66&lt;6,-(SUM(S3:T3)/2),0)</f>
        <v>0</v>
      </c>
      <c r="V3" s="65" t="e">
        <f>-(SUM(R3:U3)*(12-国民健康保険税試算!R5)/12)</f>
        <v>#N/A</v>
      </c>
      <c r="W3" s="65" t="e">
        <f t="shared" ref="W3:W9" si="3">ROUNDDOWN(SUM(R3:V3),-2)</f>
        <v>#N/A</v>
      </c>
      <c r="X3" s="89" t="e">
        <f>IF(W3&gt;税率設定!$D$11,税率設定!$D$11,W3)</f>
        <v>#N/A</v>
      </c>
      <c r="Y3" s="88">
        <f>J3*税率設定!$B$12</f>
        <v>0</v>
      </c>
      <c r="Z3" s="87">
        <f>税率設定!$C$12</f>
        <v>15400</v>
      </c>
      <c r="AA3" s="65" t="e">
        <f>-(Z3*$M$13/10)</f>
        <v>#N/A</v>
      </c>
      <c r="AB3" s="65">
        <f>IF($P66&lt;6,-(SUM(Z3:AA3)/2),0)</f>
        <v>0</v>
      </c>
      <c r="AC3" s="65" t="e">
        <f>-(SUM(Y3:AB3)*(12-国民健康保険税試算!S5)/12)</f>
        <v>#N/A</v>
      </c>
      <c r="AD3" s="65" t="e">
        <f t="shared" ref="AD3:AD9" si="4">ROUNDDOWN(SUM(Y3:AC3),-2)</f>
        <v>#N/A</v>
      </c>
      <c r="AE3" s="89" t="e">
        <f>IF(AD3&gt;税率設定!$D$12,税率設定!$D$12,AD3)</f>
        <v>#N/A</v>
      </c>
      <c r="AF3" s="127" t="e">
        <f t="shared" ref="AF3:AF9" si="5">ROUNDDOWN(Q3,-2)+ROUNDDOWN(X3,-2)+ROUNDDOWN(AE3,-2)</f>
        <v>#N/A</v>
      </c>
      <c r="AG3" s="88">
        <f>税率設定!$D$10*国民健康保険税試算!R5/12</f>
        <v>0</v>
      </c>
      <c r="AH3" s="65">
        <f>税率設定!$D$11*国民健康保険税試算!R5/12</f>
        <v>0</v>
      </c>
      <c r="AI3" s="65">
        <f>税率設定!$D$12*国民健康保険税試算!S5/12</f>
        <v>0</v>
      </c>
      <c r="AJ3" s="65" t="e">
        <f t="shared" ref="AJ3:AJ9" si="6">IF(Q3&gt;AG3,1,0)</f>
        <v>#N/A</v>
      </c>
      <c r="AK3" s="65" t="e">
        <f t="shared" ref="AK3:AK9" si="7">IF(X3&gt;AH3,1,0)</f>
        <v>#N/A</v>
      </c>
      <c r="AL3" s="89" t="e">
        <f>IF(AE3&gt;AI3,1,0)</f>
        <v>#N/A</v>
      </c>
    </row>
    <row r="4" spans="1:38">
      <c r="A4" s="65">
        <v>2</v>
      </c>
      <c r="B4" s="65">
        <f t="shared" si="0"/>
        <v>0</v>
      </c>
      <c r="C4" s="70">
        <f t="shared" ref="C4:C10" si="8">H44+H55</f>
        <v>0</v>
      </c>
      <c r="D4" s="70">
        <f t="shared" ref="D4:D9" si="9">H44+I55</f>
        <v>0</v>
      </c>
      <c r="E4" s="70">
        <f>国民健康保険税試算!E6</f>
        <v>0</v>
      </c>
      <c r="F4" s="70">
        <f t="shared" si="1"/>
        <v>0</v>
      </c>
      <c r="G4" s="70">
        <f t="shared" ref="G4:G10" si="10">IF((B4+D4)&gt;=100000,(IF(B4&gt;=100000,100000,B4)+IF(D4&gt;=100000,100000,D4)-100000),0)</f>
        <v>0</v>
      </c>
      <c r="H4" s="70">
        <f t="shared" ref="H4:H9" si="11">B4+C4+E4-F4</f>
        <v>0</v>
      </c>
      <c r="I4" s="70">
        <f t="shared" ref="I4:I10" si="12">B4+D4+E4-G4</f>
        <v>0</v>
      </c>
      <c r="J4" s="94">
        <f>IF(H4&gt;税率設定!$A$7,数式!H4-税率設定!$A$7,0)</f>
        <v>0</v>
      </c>
      <c r="K4" s="88">
        <f>J4*税率設定!$B$10</f>
        <v>0</v>
      </c>
      <c r="L4" s="87">
        <f>税率設定!$C$10</f>
        <v>30600</v>
      </c>
      <c r="M4" s="65" t="e">
        <f t="shared" ref="M4:M9" si="13">-(L4*$M$13/10)</f>
        <v>#N/A</v>
      </c>
      <c r="N4" s="65">
        <f t="shared" ref="N4:N9" si="14">IF($P67&lt;6,-(SUM(L4:M4)/2),0)</f>
        <v>0</v>
      </c>
      <c r="O4" s="65" t="e">
        <f>-(SUM(K4:N4)*(12-国民健康保険税試算!R6)/12)</f>
        <v>#N/A</v>
      </c>
      <c r="P4" s="65" t="e">
        <f t="shared" si="2"/>
        <v>#N/A</v>
      </c>
      <c r="Q4" s="89" t="e">
        <f>IF(P4&gt;税率設定!$D$10,税率設定!$D$10,P4)</f>
        <v>#N/A</v>
      </c>
      <c r="R4" s="88">
        <f>J4*税率設定!$B$11</f>
        <v>0</v>
      </c>
      <c r="S4" s="87">
        <f>税率設定!$C$11</f>
        <v>14000</v>
      </c>
      <c r="T4" s="65" t="e">
        <f t="shared" ref="T4:T9" si="15">-(S4*$M$13/10)</f>
        <v>#N/A</v>
      </c>
      <c r="U4" s="65">
        <f t="shared" ref="U4:U9" si="16">IF($P67&lt;6,-(SUM(S4:T4)/2),0)</f>
        <v>0</v>
      </c>
      <c r="V4" s="65" t="e">
        <f>-(SUM(R4:U4)*(12-国民健康保険税試算!R6)/12)</f>
        <v>#N/A</v>
      </c>
      <c r="W4" s="65" t="e">
        <f t="shared" si="3"/>
        <v>#N/A</v>
      </c>
      <c r="X4" s="89" t="e">
        <f>IF(W4&gt;税率設定!$D$11,税率設定!$D$11,W4)</f>
        <v>#N/A</v>
      </c>
      <c r="Y4" s="88">
        <f>J4*税率設定!$B$12</f>
        <v>0</v>
      </c>
      <c r="Z4" s="87">
        <f>税率設定!$C$12</f>
        <v>15400</v>
      </c>
      <c r="AA4" s="65" t="e">
        <f t="shared" ref="AA4:AA9" si="17">-(Z4*$M$13/10)</f>
        <v>#N/A</v>
      </c>
      <c r="AB4" s="65">
        <f t="shared" ref="AB4:AB9" si="18">IF($P67&lt;6,-(SUM(Z4:AA4)/2),0)</f>
        <v>0</v>
      </c>
      <c r="AC4" s="65" t="e">
        <f>-(SUM(Y4:AB4)*(12-国民健康保険税試算!S6)/12)</f>
        <v>#N/A</v>
      </c>
      <c r="AD4" s="65" t="e">
        <f t="shared" si="4"/>
        <v>#N/A</v>
      </c>
      <c r="AE4" s="89" t="e">
        <f>IF(AD4&gt;税率設定!$D$12,税率設定!$D$12,AD4)</f>
        <v>#N/A</v>
      </c>
      <c r="AF4" s="127" t="e">
        <f t="shared" si="5"/>
        <v>#N/A</v>
      </c>
      <c r="AG4" s="88">
        <f>税率設定!$D$10*国民健康保険税試算!R6/12</f>
        <v>0</v>
      </c>
      <c r="AH4" s="65">
        <f>税率設定!$D$11*国民健康保険税試算!R6/12</f>
        <v>0</v>
      </c>
      <c r="AI4" s="65">
        <f>税率設定!$D$12*国民健康保険税試算!S6/12</f>
        <v>0</v>
      </c>
      <c r="AJ4" s="65" t="e">
        <f t="shared" si="6"/>
        <v>#N/A</v>
      </c>
      <c r="AK4" s="65" t="e">
        <f t="shared" si="7"/>
        <v>#N/A</v>
      </c>
      <c r="AL4" s="89" t="e">
        <f t="shared" ref="AL4:AL9" si="19">IF(AE4&gt;AI4,1,0)</f>
        <v>#N/A</v>
      </c>
    </row>
    <row r="5" spans="1:38">
      <c r="A5" s="65">
        <v>3</v>
      </c>
      <c r="B5" s="65">
        <f t="shared" si="0"/>
        <v>0</v>
      </c>
      <c r="C5" s="70">
        <f t="shared" si="8"/>
        <v>0</v>
      </c>
      <c r="D5" s="70">
        <f t="shared" si="9"/>
        <v>0</v>
      </c>
      <c r="E5" s="70">
        <f>国民健康保険税試算!E7</f>
        <v>0</v>
      </c>
      <c r="F5" s="70">
        <f t="shared" si="1"/>
        <v>0</v>
      </c>
      <c r="G5" s="70">
        <f t="shared" si="10"/>
        <v>0</v>
      </c>
      <c r="H5" s="70">
        <f t="shared" si="11"/>
        <v>0</v>
      </c>
      <c r="I5" s="70">
        <f t="shared" si="12"/>
        <v>0</v>
      </c>
      <c r="J5" s="94">
        <f>IF(H5&gt;税率設定!$A$7,数式!H5-税率設定!$A$7,0)</f>
        <v>0</v>
      </c>
      <c r="K5" s="88">
        <f>J5*税率設定!$B$10</f>
        <v>0</v>
      </c>
      <c r="L5" s="87">
        <f>税率設定!$C$10</f>
        <v>30600</v>
      </c>
      <c r="M5" s="65" t="e">
        <f t="shared" si="13"/>
        <v>#N/A</v>
      </c>
      <c r="N5" s="65">
        <f t="shared" si="14"/>
        <v>0</v>
      </c>
      <c r="O5" s="65" t="e">
        <f>-(SUM(K5:N5)*(12-国民健康保険税試算!R7)/12)</f>
        <v>#N/A</v>
      </c>
      <c r="P5" s="65" t="e">
        <f t="shared" si="2"/>
        <v>#N/A</v>
      </c>
      <c r="Q5" s="89" t="e">
        <f>IF(P5&gt;税率設定!$D$10,税率設定!$D$10,P5)</f>
        <v>#N/A</v>
      </c>
      <c r="R5" s="88">
        <f>J5*税率設定!$B$11</f>
        <v>0</v>
      </c>
      <c r="S5" s="87">
        <f>税率設定!$C$11</f>
        <v>14000</v>
      </c>
      <c r="T5" s="65" t="e">
        <f t="shared" si="15"/>
        <v>#N/A</v>
      </c>
      <c r="U5" s="65">
        <f t="shared" si="16"/>
        <v>0</v>
      </c>
      <c r="V5" s="65" t="e">
        <f>-(SUM(R5:U5)*(12-国民健康保険税試算!R7)/12)</f>
        <v>#N/A</v>
      </c>
      <c r="W5" s="65" t="e">
        <f t="shared" si="3"/>
        <v>#N/A</v>
      </c>
      <c r="X5" s="89" t="e">
        <f>IF(W5&gt;税率設定!$D$11,税率設定!$D$11,W5)</f>
        <v>#N/A</v>
      </c>
      <c r="Y5" s="88">
        <f>J5*税率設定!$B$12</f>
        <v>0</v>
      </c>
      <c r="Z5" s="87">
        <f>税率設定!$C$12</f>
        <v>15400</v>
      </c>
      <c r="AA5" s="65" t="e">
        <f t="shared" si="17"/>
        <v>#N/A</v>
      </c>
      <c r="AB5" s="65">
        <f t="shared" si="18"/>
        <v>0</v>
      </c>
      <c r="AC5" s="65" t="e">
        <f>-(SUM(Y5:AB5)*(12-国民健康保険税試算!S7)/12)</f>
        <v>#N/A</v>
      </c>
      <c r="AD5" s="65" t="e">
        <f t="shared" si="4"/>
        <v>#N/A</v>
      </c>
      <c r="AE5" s="89" t="e">
        <f>IF(AD5&gt;税率設定!$D$12,税率設定!$D$12,AD5)</f>
        <v>#N/A</v>
      </c>
      <c r="AF5" s="127" t="e">
        <f t="shared" si="5"/>
        <v>#N/A</v>
      </c>
      <c r="AG5" s="88">
        <f>税率設定!$D$10*国民健康保険税試算!R7/12</f>
        <v>0</v>
      </c>
      <c r="AH5" s="65">
        <f>税率設定!$D$11*国民健康保険税試算!R7/12</f>
        <v>0</v>
      </c>
      <c r="AI5" s="65">
        <f>税率設定!$D$12*国民健康保険税試算!S7/12</f>
        <v>0</v>
      </c>
      <c r="AJ5" s="65" t="e">
        <f t="shared" si="6"/>
        <v>#N/A</v>
      </c>
      <c r="AK5" s="65" t="e">
        <f t="shared" si="7"/>
        <v>#N/A</v>
      </c>
      <c r="AL5" s="89" t="e">
        <f t="shared" si="19"/>
        <v>#N/A</v>
      </c>
    </row>
    <row r="6" spans="1:38">
      <c r="A6" s="65">
        <v>4</v>
      </c>
      <c r="B6" s="65">
        <f t="shared" si="0"/>
        <v>0</v>
      </c>
      <c r="C6" s="70">
        <f t="shared" si="8"/>
        <v>0</v>
      </c>
      <c r="D6" s="70">
        <f t="shared" si="9"/>
        <v>0</v>
      </c>
      <c r="E6" s="70">
        <f>国民健康保険税試算!E8</f>
        <v>0</v>
      </c>
      <c r="F6" s="70">
        <f t="shared" si="1"/>
        <v>0</v>
      </c>
      <c r="G6" s="70">
        <f t="shared" si="10"/>
        <v>0</v>
      </c>
      <c r="H6" s="70">
        <f t="shared" si="11"/>
        <v>0</v>
      </c>
      <c r="I6" s="70">
        <f t="shared" si="12"/>
        <v>0</v>
      </c>
      <c r="J6" s="94">
        <f>IF(H6&gt;税率設定!$A$7,数式!H6-税率設定!$A$7,0)</f>
        <v>0</v>
      </c>
      <c r="K6" s="88">
        <f>J6*税率設定!$B$10</f>
        <v>0</v>
      </c>
      <c r="L6" s="87">
        <f>税率設定!$C$10</f>
        <v>30600</v>
      </c>
      <c r="M6" s="65" t="e">
        <f t="shared" si="13"/>
        <v>#N/A</v>
      </c>
      <c r="N6" s="65">
        <f t="shared" si="14"/>
        <v>0</v>
      </c>
      <c r="O6" s="65" t="e">
        <f>-(SUM(K6:N6)*(12-国民健康保険税試算!R8)/12)</f>
        <v>#N/A</v>
      </c>
      <c r="P6" s="65" t="e">
        <f t="shared" si="2"/>
        <v>#N/A</v>
      </c>
      <c r="Q6" s="89" t="e">
        <f>IF(P6&gt;税率設定!$D$10,税率設定!$D$10,P6)</f>
        <v>#N/A</v>
      </c>
      <c r="R6" s="88">
        <f>J6*税率設定!$B$11</f>
        <v>0</v>
      </c>
      <c r="S6" s="87">
        <f>税率設定!$C$11</f>
        <v>14000</v>
      </c>
      <c r="T6" s="65" t="e">
        <f t="shared" si="15"/>
        <v>#N/A</v>
      </c>
      <c r="U6" s="65">
        <f t="shared" si="16"/>
        <v>0</v>
      </c>
      <c r="V6" s="65" t="e">
        <f>-(SUM(R6:U6)*(12-国民健康保険税試算!R8)/12)</f>
        <v>#N/A</v>
      </c>
      <c r="W6" s="65" t="e">
        <f t="shared" si="3"/>
        <v>#N/A</v>
      </c>
      <c r="X6" s="89" t="e">
        <f>IF(W6&gt;税率設定!$D$11,税率設定!$D$11,W6)</f>
        <v>#N/A</v>
      </c>
      <c r="Y6" s="88">
        <f>J6*税率設定!$B$12</f>
        <v>0</v>
      </c>
      <c r="Z6" s="87">
        <f>税率設定!$C$12</f>
        <v>15400</v>
      </c>
      <c r="AA6" s="65" t="e">
        <f t="shared" si="17"/>
        <v>#N/A</v>
      </c>
      <c r="AB6" s="65">
        <f t="shared" si="18"/>
        <v>0</v>
      </c>
      <c r="AC6" s="65" t="e">
        <f>-(SUM(Y6:AB6)*(12-国民健康保険税試算!S8)/12)</f>
        <v>#N/A</v>
      </c>
      <c r="AD6" s="65" t="e">
        <f t="shared" si="4"/>
        <v>#N/A</v>
      </c>
      <c r="AE6" s="89" t="e">
        <f>IF(AD6&gt;税率設定!$D$12,税率設定!$D$12,AD6)</f>
        <v>#N/A</v>
      </c>
      <c r="AF6" s="127" t="e">
        <f t="shared" si="5"/>
        <v>#N/A</v>
      </c>
      <c r="AG6" s="88">
        <f>税率設定!$D$10*国民健康保険税試算!R8/12</f>
        <v>0</v>
      </c>
      <c r="AH6" s="65">
        <f>税率設定!$D$11*国民健康保険税試算!R8/12</f>
        <v>0</v>
      </c>
      <c r="AI6" s="65">
        <f>税率設定!$D$12*国民健康保険税試算!S8/12</f>
        <v>0</v>
      </c>
      <c r="AJ6" s="65" t="e">
        <f t="shared" si="6"/>
        <v>#N/A</v>
      </c>
      <c r="AK6" s="65" t="e">
        <f t="shared" si="7"/>
        <v>#N/A</v>
      </c>
      <c r="AL6" s="89" t="e">
        <f t="shared" si="19"/>
        <v>#N/A</v>
      </c>
    </row>
    <row r="7" spans="1:38">
      <c r="A7" s="65">
        <v>5</v>
      </c>
      <c r="B7" s="65">
        <f t="shared" si="0"/>
        <v>0</v>
      </c>
      <c r="C7" s="70">
        <f t="shared" si="8"/>
        <v>0</v>
      </c>
      <c r="D7" s="70">
        <f t="shared" si="9"/>
        <v>0</v>
      </c>
      <c r="E7" s="70">
        <f>国民健康保険税試算!E9</f>
        <v>0</v>
      </c>
      <c r="F7" s="70">
        <f t="shared" si="1"/>
        <v>0</v>
      </c>
      <c r="G7" s="70">
        <f t="shared" si="10"/>
        <v>0</v>
      </c>
      <c r="H7" s="70">
        <f t="shared" si="11"/>
        <v>0</v>
      </c>
      <c r="I7" s="70">
        <f t="shared" si="12"/>
        <v>0</v>
      </c>
      <c r="J7" s="94">
        <f>IF(H7&gt;税率設定!$A$7,数式!H7-税率設定!$A$7,0)</f>
        <v>0</v>
      </c>
      <c r="K7" s="88">
        <f>J7*税率設定!$B$10</f>
        <v>0</v>
      </c>
      <c r="L7" s="87">
        <f>税率設定!$C$10</f>
        <v>30600</v>
      </c>
      <c r="M7" s="65" t="e">
        <f t="shared" si="13"/>
        <v>#N/A</v>
      </c>
      <c r="N7" s="65">
        <f t="shared" si="14"/>
        <v>0</v>
      </c>
      <c r="O7" s="65" t="e">
        <f>-(SUM(K7:N7)*(12-国民健康保険税試算!R9)/12)</f>
        <v>#N/A</v>
      </c>
      <c r="P7" s="65" t="e">
        <f t="shared" si="2"/>
        <v>#N/A</v>
      </c>
      <c r="Q7" s="89" t="e">
        <f>IF(P7&gt;税率設定!$D$10,税率設定!$D$10,P7)</f>
        <v>#N/A</v>
      </c>
      <c r="R7" s="88">
        <f>J7*税率設定!$B$11</f>
        <v>0</v>
      </c>
      <c r="S7" s="87">
        <f>税率設定!$C$11</f>
        <v>14000</v>
      </c>
      <c r="T7" s="65" t="e">
        <f t="shared" si="15"/>
        <v>#N/A</v>
      </c>
      <c r="U7" s="65">
        <f t="shared" si="16"/>
        <v>0</v>
      </c>
      <c r="V7" s="65" t="e">
        <f>-(SUM(R7:U7)*(12-国民健康保険税試算!R9)/12)</f>
        <v>#N/A</v>
      </c>
      <c r="W7" s="65" t="e">
        <f t="shared" si="3"/>
        <v>#N/A</v>
      </c>
      <c r="X7" s="89" t="e">
        <f>IF(W7&gt;税率設定!$D$11,税率設定!$D$11,W7)</f>
        <v>#N/A</v>
      </c>
      <c r="Y7" s="88">
        <f>J7*税率設定!$B$12</f>
        <v>0</v>
      </c>
      <c r="Z7" s="87">
        <f>税率設定!$C$12</f>
        <v>15400</v>
      </c>
      <c r="AA7" s="65" t="e">
        <f t="shared" si="17"/>
        <v>#N/A</v>
      </c>
      <c r="AB7" s="65">
        <f t="shared" si="18"/>
        <v>0</v>
      </c>
      <c r="AC7" s="65" t="e">
        <f>-(SUM(Y7:AB7)*(12-国民健康保険税試算!S9)/12)</f>
        <v>#N/A</v>
      </c>
      <c r="AD7" s="65" t="e">
        <f t="shared" si="4"/>
        <v>#N/A</v>
      </c>
      <c r="AE7" s="89" t="e">
        <f>IF(AD7&gt;税率設定!$D$12,税率設定!$D$12,AD7)</f>
        <v>#N/A</v>
      </c>
      <c r="AF7" s="127" t="e">
        <f t="shared" si="5"/>
        <v>#N/A</v>
      </c>
      <c r="AG7" s="88">
        <f>税率設定!$D$10*国民健康保険税試算!R9/12</f>
        <v>0</v>
      </c>
      <c r="AH7" s="65">
        <f>税率設定!$D$11*国民健康保険税試算!R9/12</f>
        <v>0</v>
      </c>
      <c r="AI7" s="65">
        <f>税率設定!$D$12*国民健康保険税試算!S9/12</f>
        <v>0</v>
      </c>
      <c r="AJ7" s="65" t="e">
        <f t="shared" si="6"/>
        <v>#N/A</v>
      </c>
      <c r="AK7" s="65" t="e">
        <f t="shared" si="7"/>
        <v>#N/A</v>
      </c>
      <c r="AL7" s="89" t="e">
        <f t="shared" si="19"/>
        <v>#N/A</v>
      </c>
    </row>
    <row r="8" spans="1:38">
      <c r="A8" s="65">
        <v>6</v>
      </c>
      <c r="B8" s="65">
        <f t="shared" si="0"/>
        <v>0</v>
      </c>
      <c r="C8" s="70">
        <f t="shared" si="8"/>
        <v>0</v>
      </c>
      <c r="D8" s="70">
        <f t="shared" si="9"/>
        <v>0</v>
      </c>
      <c r="E8" s="70">
        <f>国民健康保険税試算!E10</f>
        <v>0</v>
      </c>
      <c r="F8" s="70">
        <f t="shared" si="1"/>
        <v>0</v>
      </c>
      <c r="G8" s="70">
        <f t="shared" si="10"/>
        <v>0</v>
      </c>
      <c r="H8" s="70">
        <f t="shared" si="11"/>
        <v>0</v>
      </c>
      <c r="I8" s="70">
        <f t="shared" si="12"/>
        <v>0</v>
      </c>
      <c r="J8" s="94">
        <f>IF(H8&gt;税率設定!$A$7,数式!H8-税率設定!$A$7,0)</f>
        <v>0</v>
      </c>
      <c r="K8" s="88">
        <f>J8*税率設定!$B$10</f>
        <v>0</v>
      </c>
      <c r="L8" s="87">
        <f>税率設定!$C$10</f>
        <v>30600</v>
      </c>
      <c r="M8" s="65" t="e">
        <f t="shared" si="13"/>
        <v>#N/A</v>
      </c>
      <c r="N8" s="65">
        <f t="shared" si="14"/>
        <v>0</v>
      </c>
      <c r="O8" s="65" t="e">
        <f>-(SUM(K8:N8)*(12-国民健康保険税試算!R10)/12)</f>
        <v>#N/A</v>
      </c>
      <c r="P8" s="65" t="e">
        <f t="shared" si="2"/>
        <v>#N/A</v>
      </c>
      <c r="Q8" s="89" t="e">
        <f>IF(P8&gt;税率設定!$D$10,税率設定!$D$10,P8)</f>
        <v>#N/A</v>
      </c>
      <c r="R8" s="88">
        <f>J8*税率設定!$B$11</f>
        <v>0</v>
      </c>
      <c r="S8" s="87">
        <f>税率設定!$C$11</f>
        <v>14000</v>
      </c>
      <c r="T8" s="65" t="e">
        <f t="shared" si="15"/>
        <v>#N/A</v>
      </c>
      <c r="U8" s="65">
        <f t="shared" si="16"/>
        <v>0</v>
      </c>
      <c r="V8" s="65" t="e">
        <f>-(SUM(R8:U8)*(12-国民健康保険税試算!R10)/12)</f>
        <v>#N/A</v>
      </c>
      <c r="W8" s="65" t="e">
        <f t="shared" si="3"/>
        <v>#N/A</v>
      </c>
      <c r="X8" s="89" t="e">
        <f>IF(W8&gt;税率設定!$D$11,税率設定!$D$11,W8)</f>
        <v>#N/A</v>
      </c>
      <c r="Y8" s="88">
        <f>J8*税率設定!$B$12</f>
        <v>0</v>
      </c>
      <c r="Z8" s="87">
        <f>税率設定!$C$12</f>
        <v>15400</v>
      </c>
      <c r="AA8" s="65" t="e">
        <f t="shared" si="17"/>
        <v>#N/A</v>
      </c>
      <c r="AB8" s="65">
        <f t="shared" si="18"/>
        <v>0</v>
      </c>
      <c r="AC8" s="65" t="e">
        <f>-(SUM(Y8:AB8)*(12-国民健康保険税試算!S10)/12)</f>
        <v>#N/A</v>
      </c>
      <c r="AD8" s="65" t="e">
        <f t="shared" si="4"/>
        <v>#N/A</v>
      </c>
      <c r="AE8" s="89" t="e">
        <f>IF(AD8&gt;税率設定!$D$12,税率設定!$D$12,AD8)</f>
        <v>#N/A</v>
      </c>
      <c r="AF8" s="127" t="e">
        <f t="shared" si="5"/>
        <v>#N/A</v>
      </c>
      <c r="AG8" s="88">
        <f>税率設定!$D$10*国民健康保険税試算!R10/12</f>
        <v>0</v>
      </c>
      <c r="AH8" s="65">
        <f>税率設定!$D$11*国民健康保険税試算!R10/12</f>
        <v>0</v>
      </c>
      <c r="AI8" s="65">
        <f>税率設定!$D$12*国民健康保険税試算!S10/12</f>
        <v>0</v>
      </c>
      <c r="AJ8" s="65" t="e">
        <f t="shared" si="6"/>
        <v>#N/A</v>
      </c>
      <c r="AK8" s="65" t="e">
        <f t="shared" si="7"/>
        <v>#N/A</v>
      </c>
      <c r="AL8" s="89" t="e">
        <f t="shared" si="19"/>
        <v>#N/A</v>
      </c>
    </row>
    <row r="9" spans="1:38" ht="19.5" thickBot="1">
      <c r="A9" s="65">
        <v>7</v>
      </c>
      <c r="B9" s="65">
        <f t="shared" si="0"/>
        <v>0</v>
      </c>
      <c r="C9" s="70">
        <f t="shared" si="8"/>
        <v>0</v>
      </c>
      <c r="D9" s="70">
        <f t="shared" si="9"/>
        <v>0</v>
      </c>
      <c r="E9" s="70">
        <f>国民健康保険税試算!E11</f>
        <v>0</v>
      </c>
      <c r="F9" s="70">
        <f t="shared" si="1"/>
        <v>0</v>
      </c>
      <c r="G9" s="70">
        <f t="shared" si="10"/>
        <v>0</v>
      </c>
      <c r="H9" s="70">
        <f t="shared" si="11"/>
        <v>0</v>
      </c>
      <c r="I9" s="70">
        <f t="shared" si="12"/>
        <v>0</v>
      </c>
      <c r="J9" s="126">
        <f>IF(H9&gt;税率設定!$A$7,数式!H9-税率設定!$A$7,0)</f>
        <v>0</v>
      </c>
      <c r="K9" s="90">
        <f>J9*税率設定!$B$10</f>
        <v>0</v>
      </c>
      <c r="L9" s="91">
        <f>税率設定!$C$10</f>
        <v>30600</v>
      </c>
      <c r="M9" s="92" t="e">
        <f t="shared" si="13"/>
        <v>#N/A</v>
      </c>
      <c r="N9" s="92">
        <f t="shared" si="14"/>
        <v>0</v>
      </c>
      <c r="O9" s="92" t="e">
        <f>-(SUM(K9:N9)*(12-国民健康保険税試算!R11)/12)</f>
        <v>#N/A</v>
      </c>
      <c r="P9" s="92" t="e">
        <f t="shared" si="2"/>
        <v>#N/A</v>
      </c>
      <c r="Q9" s="93" t="e">
        <f>IF(P9&gt;税率設定!$D$10,税率設定!$D$10,P9)</f>
        <v>#N/A</v>
      </c>
      <c r="R9" s="90">
        <f>J9*税率設定!$B$11</f>
        <v>0</v>
      </c>
      <c r="S9" s="91">
        <f>税率設定!$C$11</f>
        <v>14000</v>
      </c>
      <c r="T9" s="92" t="e">
        <f t="shared" si="15"/>
        <v>#N/A</v>
      </c>
      <c r="U9" s="92">
        <f t="shared" si="16"/>
        <v>0</v>
      </c>
      <c r="V9" s="92" t="e">
        <f>-(SUM(R9:U9)*(12-国民健康保険税試算!R11)/12)</f>
        <v>#N/A</v>
      </c>
      <c r="W9" s="92" t="e">
        <f t="shared" si="3"/>
        <v>#N/A</v>
      </c>
      <c r="X9" s="93" t="e">
        <f>IF(W9&gt;税率設定!$D$11,税率設定!$D$11,W9)</f>
        <v>#N/A</v>
      </c>
      <c r="Y9" s="90">
        <f>J9*税率設定!$B$12</f>
        <v>0</v>
      </c>
      <c r="Z9" s="91">
        <f>税率設定!$C$12</f>
        <v>15400</v>
      </c>
      <c r="AA9" s="92" t="e">
        <f t="shared" si="17"/>
        <v>#N/A</v>
      </c>
      <c r="AB9" s="92">
        <f t="shared" si="18"/>
        <v>0</v>
      </c>
      <c r="AC9" s="92" t="e">
        <f>-(SUM(Y9:AB9)*(12-国民健康保険税試算!S11)/12)</f>
        <v>#N/A</v>
      </c>
      <c r="AD9" s="92" t="e">
        <f t="shared" si="4"/>
        <v>#N/A</v>
      </c>
      <c r="AE9" s="93" t="e">
        <f>IF(AD9&gt;税率設定!$D$12,税率設定!$D$12,AD9)</f>
        <v>#N/A</v>
      </c>
      <c r="AF9" s="128" t="e">
        <f t="shared" si="5"/>
        <v>#N/A</v>
      </c>
      <c r="AG9" s="90">
        <f>税率設定!$D$10*国民健康保険税試算!R11/12</f>
        <v>0</v>
      </c>
      <c r="AH9" s="92">
        <f>税率設定!$D$11*国民健康保険税試算!R11/12</f>
        <v>0</v>
      </c>
      <c r="AI9" s="92">
        <f>税率設定!$D$12*国民健康保険税試算!S11/12</f>
        <v>0</v>
      </c>
      <c r="AJ9" s="92" t="e">
        <f t="shared" si="6"/>
        <v>#N/A</v>
      </c>
      <c r="AK9" s="92" t="e">
        <f t="shared" si="7"/>
        <v>#N/A</v>
      </c>
      <c r="AL9" s="93" t="e">
        <f t="shared" si="19"/>
        <v>#N/A</v>
      </c>
    </row>
    <row r="10" spans="1:38">
      <c r="A10" s="65" t="s">
        <v>47</v>
      </c>
      <c r="B10" s="65">
        <f t="shared" si="0"/>
        <v>0</v>
      </c>
      <c r="C10" s="70">
        <f t="shared" si="8"/>
        <v>0</v>
      </c>
      <c r="D10" s="70">
        <f>H50+I61</f>
        <v>0</v>
      </c>
      <c r="E10" s="70">
        <f>国民健康保険税試算!E14</f>
        <v>0</v>
      </c>
      <c r="F10" s="70">
        <f t="shared" si="1"/>
        <v>0</v>
      </c>
      <c r="G10" s="70">
        <f t="shared" si="10"/>
        <v>0</v>
      </c>
      <c r="H10" s="70">
        <f>B10+C10+E10-F10</f>
        <v>0</v>
      </c>
      <c r="I10" s="70">
        <f t="shared" si="12"/>
        <v>0</v>
      </c>
      <c r="J10" s="72"/>
      <c r="P10" t="s">
        <v>111</v>
      </c>
      <c r="Q10" t="e">
        <f>SUM(Q3:Q9)</f>
        <v>#N/A</v>
      </c>
      <c r="W10" t="s">
        <v>111</v>
      </c>
      <c r="X10" t="e">
        <f>SUM(X3:X9)</f>
        <v>#N/A</v>
      </c>
      <c r="AD10" t="s">
        <v>111</v>
      </c>
      <c r="AE10" t="e">
        <f>SUM(AE3:AE9)</f>
        <v>#N/A</v>
      </c>
    </row>
    <row r="12" spans="1:38" ht="19.5" thickBot="1">
      <c r="A12" s="58" t="s">
        <v>55</v>
      </c>
    </row>
    <row r="13" spans="1:38" ht="19.5" thickBot="1">
      <c r="A13" s="58"/>
      <c r="B13" s="78" t="s">
        <v>94</v>
      </c>
      <c r="C13" s="79">
        <f>IF(国民健康保険税試算!F12&gt;0,4,IF(国民健康保険税試算!G12&gt;0,5,IF(国民健康保険税試算!H12&gt;0,6,IF(国民健康保険税試算!I12&gt;0,7,IF(国民健康保険税試算!J12&gt;0,8,IF(国民健康保険税試算!K12&gt;0,9,IF(国民健康保険税試算!L12&gt;0,10,IF(国民健康保険税試算!M12&gt;0,11,IF(国民健康保険税試算!N12&gt;0,12,IF(国民健康保険税試算!O12&gt;0,1,IF(国民健康保険税試算!P12&gt;0,2,IF(国民健康保険税試算!Q12&gt;0,3,0))))))))))))</f>
        <v>0</v>
      </c>
      <c r="D13" s="75" t="s">
        <v>97</v>
      </c>
      <c r="E13" s="77" t="e">
        <f>MATCH(C13,国民健康保険税試算!F4:Q4,0)</f>
        <v>#N/A</v>
      </c>
      <c r="F13" s="75" t="s">
        <v>98</v>
      </c>
      <c r="G13" s="76" t="e">
        <f>INDEX(国民健康保険税試算!F12:Q12,1,数式!$E$13)</f>
        <v>#N/A</v>
      </c>
      <c r="H13" s="75" t="s">
        <v>99</v>
      </c>
      <c r="I13" s="83" t="e">
        <f>SUM(C15:C21)+I10</f>
        <v>#N/A</v>
      </c>
      <c r="J13" s="84" t="s">
        <v>101</v>
      </c>
      <c r="K13" s="77" t="e">
        <f>SUM(D15:D22)</f>
        <v>#N/A</v>
      </c>
      <c r="L13" s="85" t="s">
        <v>102</v>
      </c>
      <c r="M13" s="86" t="e">
        <f>IF(H16&gt;0,H16,IF(H17&gt;0,H17,IF(H18&gt;0,H18,0)))</f>
        <v>#N/A</v>
      </c>
    </row>
    <row r="14" spans="1:38">
      <c r="A14" s="80"/>
      <c r="B14" s="65" t="s">
        <v>96</v>
      </c>
      <c r="C14" s="65" t="s">
        <v>95</v>
      </c>
      <c r="D14" s="82" t="s">
        <v>100</v>
      </c>
    </row>
    <row r="15" spans="1:38">
      <c r="A15" s="65">
        <v>1</v>
      </c>
      <c r="B15" s="65" t="e">
        <f>INDEX(国民健康保険税試算!$F$5:$Q$11,1,数式!$E$13)</f>
        <v>#N/A</v>
      </c>
      <c r="C15" s="65" t="e">
        <f t="shared" ref="C15:C21" si="20">IF(B15&gt;0,I3,0)</f>
        <v>#N/A</v>
      </c>
      <c r="D15" s="65" t="e">
        <f>IF(AND(B15&gt;0,(B3+D3)&gt;0),1,0)</f>
        <v>#N/A</v>
      </c>
      <c r="G15" s="95" t="s">
        <v>113</v>
      </c>
      <c r="H15" s="95" t="s">
        <v>114</v>
      </c>
    </row>
    <row r="16" spans="1:38">
      <c r="A16" s="65">
        <v>2</v>
      </c>
      <c r="B16" s="65" t="e">
        <f>INDEX(国民健康保険税試算!$F$5:$Q$11,2,数式!$E$13)</f>
        <v>#N/A</v>
      </c>
      <c r="C16" s="65" t="e">
        <f t="shared" si="20"/>
        <v>#N/A</v>
      </c>
      <c r="D16" s="65" t="e">
        <f t="shared" ref="D16:D22" si="21">IF(AND(B16&gt;0,(B4+D4)&gt;0),1,0)</f>
        <v>#N/A</v>
      </c>
      <c r="F16" s="65" t="s">
        <v>103</v>
      </c>
      <c r="G16" s="65" t="e">
        <f>税率設定!B7+IF(K13&gt;=2,((K13-1)*100000),0)</f>
        <v>#N/A</v>
      </c>
      <c r="H16" s="65" t="e">
        <f>IF(I13&lt;=G16,7,0)</f>
        <v>#N/A</v>
      </c>
    </row>
    <row r="17" spans="1:14">
      <c r="A17" s="65">
        <v>3</v>
      </c>
      <c r="B17" s="65" t="e">
        <f>INDEX(国民健康保険税試算!$F$5:$Q$11,3,数式!$E$13)</f>
        <v>#N/A</v>
      </c>
      <c r="C17" s="65" t="e">
        <f t="shared" si="20"/>
        <v>#N/A</v>
      </c>
      <c r="D17" s="65" t="e">
        <f t="shared" si="21"/>
        <v>#N/A</v>
      </c>
      <c r="F17" s="65" t="s">
        <v>104</v>
      </c>
      <c r="G17" s="65" t="e">
        <f>税率設定!B7+(G13*税率設定!C7)+IF(K13&gt;=2,((K13-1)*100000),0)</f>
        <v>#N/A</v>
      </c>
      <c r="H17" s="65" t="e">
        <f>IF(I13&lt;=G17,5,0)</f>
        <v>#N/A</v>
      </c>
    </row>
    <row r="18" spans="1:14">
      <c r="A18" s="65">
        <v>4</v>
      </c>
      <c r="B18" s="65" t="e">
        <f>INDEX(国民健康保険税試算!$F$5:$Q$11,4,数式!$E$13)</f>
        <v>#N/A</v>
      </c>
      <c r="C18" s="65" t="e">
        <f t="shared" si="20"/>
        <v>#N/A</v>
      </c>
      <c r="D18" s="65" t="e">
        <f t="shared" si="21"/>
        <v>#N/A</v>
      </c>
      <c r="F18" s="65" t="s">
        <v>105</v>
      </c>
      <c r="G18" s="65" t="e">
        <f>税率設定!B7+(G13*税率設定!D7)+IF(K13&gt;=2,((K13-1)*100000),0)</f>
        <v>#N/A</v>
      </c>
      <c r="H18" s="65" t="e">
        <f>IF(I13&lt;=G18,2,0)</f>
        <v>#N/A</v>
      </c>
    </row>
    <row r="19" spans="1:14">
      <c r="A19" s="65">
        <v>5</v>
      </c>
      <c r="B19" s="65" t="e">
        <f>INDEX(国民健康保険税試算!$F$5:$Q$11,5,数式!$E$13)</f>
        <v>#N/A</v>
      </c>
      <c r="C19" s="65" t="e">
        <f t="shared" si="20"/>
        <v>#N/A</v>
      </c>
      <c r="D19" s="65" t="e">
        <f t="shared" si="21"/>
        <v>#N/A</v>
      </c>
    </row>
    <row r="20" spans="1:14">
      <c r="A20" s="65">
        <v>6</v>
      </c>
      <c r="B20" s="65" t="e">
        <f>INDEX(国民健康保険税試算!$F$5:$Q$11,6,数式!$E$13)</f>
        <v>#N/A</v>
      </c>
      <c r="C20" s="65" t="e">
        <f t="shared" si="20"/>
        <v>#N/A</v>
      </c>
      <c r="D20" s="65" t="e">
        <f t="shared" si="21"/>
        <v>#N/A</v>
      </c>
    </row>
    <row r="21" spans="1:14">
      <c r="A21" s="65">
        <v>7</v>
      </c>
      <c r="B21" s="65" t="e">
        <f>INDEX(国民健康保険税試算!$F$5:$Q$11,7,数式!$E$13)</f>
        <v>#N/A</v>
      </c>
      <c r="C21" s="65" t="e">
        <f t="shared" si="20"/>
        <v>#N/A</v>
      </c>
      <c r="D21" s="65" t="e">
        <f t="shared" si="21"/>
        <v>#N/A</v>
      </c>
    </row>
    <row r="22" spans="1:14">
      <c r="A22" s="75" t="s">
        <v>47</v>
      </c>
      <c r="B22" s="77"/>
      <c r="C22" s="81">
        <f>I10</f>
        <v>0</v>
      </c>
      <c r="D22" s="65">
        <f t="shared" si="21"/>
        <v>0</v>
      </c>
    </row>
    <row r="24" spans="1:14">
      <c r="A24" s="58" t="s">
        <v>56</v>
      </c>
    </row>
    <row r="25" spans="1:14">
      <c r="A25" s="65"/>
      <c r="B25" s="65" t="s">
        <v>112</v>
      </c>
      <c r="C25" s="82" t="s">
        <v>127</v>
      </c>
    </row>
    <row r="26" spans="1:14">
      <c r="A26" s="65" t="s">
        <v>51</v>
      </c>
      <c r="B26" s="65" t="e">
        <f>ROUND(Q10,-2)</f>
        <v>#N/A</v>
      </c>
      <c r="C26" s="65" t="e">
        <f>IF(B26&gt;税率設定!D10,税率設定!D10,B26)</f>
        <v>#N/A</v>
      </c>
    </row>
    <row r="27" spans="1:14">
      <c r="A27" s="65" t="s">
        <v>52</v>
      </c>
      <c r="B27" s="65" t="e">
        <f>ROUND(X10,-2)</f>
        <v>#N/A</v>
      </c>
      <c r="C27" s="65" t="e">
        <f>IF(B27&gt;税率設定!D11,税率設定!D11,B27)</f>
        <v>#N/A</v>
      </c>
    </row>
    <row r="28" spans="1:14">
      <c r="A28" s="65" t="s">
        <v>53</v>
      </c>
      <c r="B28" s="65" t="e">
        <f>ROUND(AE10,-2)</f>
        <v>#N/A</v>
      </c>
      <c r="C28" s="65" t="e">
        <f>IF(B28&gt;税率設定!D12,税率設定!D12,B28)</f>
        <v>#N/A</v>
      </c>
    </row>
    <row r="30" spans="1:14">
      <c r="A30" s="58" t="s">
        <v>79</v>
      </c>
      <c r="C30" s="216" t="s">
        <v>83</v>
      </c>
      <c r="D30" s="216"/>
      <c r="E30" s="216"/>
      <c r="F30" s="216"/>
      <c r="G30" s="216"/>
      <c r="H30" s="216"/>
      <c r="I30" s="216"/>
      <c r="J30" s="216"/>
      <c r="K30" s="216"/>
      <c r="L30" s="216"/>
      <c r="M30" s="216"/>
    </row>
    <row r="31" spans="1:14">
      <c r="A31" s="65"/>
      <c r="B31" s="69" t="s">
        <v>80</v>
      </c>
      <c r="C31" s="67">
        <v>550999</v>
      </c>
      <c r="D31" s="67">
        <v>1618999</v>
      </c>
      <c r="E31" s="67">
        <v>1619999</v>
      </c>
      <c r="F31" s="67">
        <v>1621999</v>
      </c>
      <c r="G31" s="67">
        <v>1623999</v>
      </c>
      <c r="H31" s="67">
        <v>1624999</v>
      </c>
      <c r="I31" s="68">
        <v>1799999</v>
      </c>
      <c r="J31" s="68">
        <v>3599999</v>
      </c>
      <c r="K31" s="68">
        <v>6599999</v>
      </c>
      <c r="L31" s="67">
        <v>8499999</v>
      </c>
      <c r="M31" s="65" t="s">
        <v>81</v>
      </c>
      <c r="N31" s="69" t="s">
        <v>82</v>
      </c>
    </row>
    <row r="32" spans="1:14">
      <c r="A32" s="65">
        <v>1</v>
      </c>
      <c r="B32" s="70">
        <f>国民健康保険税試算!C5</f>
        <v>0</v>
      </c>
      <c r="C32" s="67">
        <f>IF(AND($B32&gt;0,$B32&lt;=C$31),0,0)</f>
        <v>0</v>
      </c>
      <c r="D32" s="67">
        <f>IF(AND($B32&gt;C$31,$B32&lt;=D$31),B32-550000,0)</f>
        <v>0</v>
      </c>
      <c r="E32" s="67">
        <f>IF(AND($B32&gt;D$31,$B32&lt;=E$31),1069000,0)</f>
        <v>0</v>
      </c>
      <c r="F32" s="67">
        <f>IF(AND($B32&gt;E$31,$B32&lt;=F$31),1070000,0)</f>
        <v>0</v>
      </c>
      <c r="G32" s="67">
        <f>IF(AND($B32&gt;F$31,$B32&lt;=G$31),1072000,0)</f>
        <v>0</v>
      </c>
      <c r="H32" s="67">
        <f>IF(AND($B32&gt;G$31,$B32&lt;=H$31),1074000,0)</f>
        <v>0</v>
      </c>
      <c r="I32" s="67">
        <f>IF(AND($B32&gt;H$31,$B32&lt;=I$31),(ROUNDDOWN($B32/4,-3)*2.4)+100000,0)</f>
        <v>0</v>
      </c>
      <c r="J32" s="67">
        <f>IF(AND($B32&gt;I$31,$B32&lt;=J$31),(ROUNDDOWN($B32/4,-3)*2.8)-80000,0)</f>
        <v>0</v>
      </c>
      <c r="K32" s="67">
        <f>IF(AND($B32&gt;J$31,$B32&lt;=K$31),(ROUNDDOWN($B32/4,-3)*3.2)-440000,0)</f>
        <v>0</v>
      </c>
      <c r="L32" s="67">
        <f>IF(AND($B32&gt;K$31,$B32&lt;=L$31),($B32*0.9-1100000),0)</f>
        <v>0</v>
      </c>
      <c r="M32" s="67">
        <f>IF($B32&gt;L$31,$B32-1950000,0)</f>
        <v>0</v>
      </c>
      <c r="N32" s="67">
        <f t="shared" ref="N32:N39" si="22">SUM(C32:M32)</f>
        <v>0</v>
      </c>
    </row>
    <row r="33" spans="1:14">
      <c r="A33" s="65">
        <v>2</v>
      </c>
      <c r="B33" s="70">
        <f>国民健康保険税試算!C6</f>
        <v>0</v>
      </c>
      <c r="C33" s="67">
        <f t="shared" ref="C33:C37" si="23">IF(AND($B33&gt;0,$B33&lt;=C$31),0,0)</f>
        <v>0</v>
      </c>
      <c r="D33" s="67">
        <f t="shared" ref="D33:D39" si="24">IF(AND($B33&gt;C$31,$B33&lt;=D$31),B33-550000,0)</f>
        <v>0</v>
      </c>
      <c r="E33" s="67">
        <f t="shared" ref="E33:E39" si="25">IF(AND($B33&gt;D$31,$B33&lt;=E$31),1069000,0)</f>
        <v>0</v>
      </c>
      <c r="F33" s="67">
        <f t="shared" ref="F33:F39" si="26">IF(AND($B33&gt;E$31,$B33&lt;=F$31),1070000,0)</f>
        <v>0</v>
      </c>
      <c r="G33" s="67">
        <f t="shared" ref="G33:G39" si="27">IF(AND($B33&gt;F$31,$B33&lt;=G$31),1072000,0)</f>
        <v>0</v>
      </c>
      <c r="H33" s="67">
        <f t="shared" ref="H33:H39" si="28">IF(AND($B33&gt;G$31,$B33&lt;=H$31),1074000,0)</f>
        <v>0</v>
      </c>
      <c r="I33" s="67">
        <f t="shared" ref="I33:I39" si="29">IF(AND($B33&gt;H$31,$B33&lt;=I$31),(ROUNDDOWN($B33/4,-3)*2.4)+100000,0)</f>
        <v>0</v>
      </c>
      <c r="J33" s="67">
        <f t="shared" ref="J33:J39" si="30">IF(AND($B33&gt;I$31,$B33&lt;=J$31),(ROUNDDOWN($B33/4,-3)*2.8)-80000,0)</f>
        <v>0</v>
      </c>
      <c r="K33" s="67">
        <f t="shared" ref="K33:K39" si="31">IF(AND($B33&gt;J$31,$B33&lt;=K$31),(ROUNDDOWN($B33/4,-3)*3.2)-440000,0)</f>
        <v>0</v>
      </c>
      <c r="L33" s="67">
        <f t="shared" ref="L33:L39" si="32">IF(AND($B33&gt;K$31,$B33&lt;=L$31),($B33*0.9-1100000),0)</f>
        <v>0</v>
      </c>
      <c r="M33" s="67">
        <f t="shared" ref="M33:M39" si="33">IF($B33&gt;L$31,$B33-1950000,0)</f>
        <v>0</v>
      </c>
      <c r="N33" s="67">
        <f t="shared" si="22"/>
        <v>0</v>
      </c>
    </row>
    <row r="34" spans="1:14">
      <c r="A34" s="65">
        <v>3</v>
      </c>
      <c r="B34" s="70">
        <f>国民健康保険税試算!C7</f>
        <v>0</v>
      </c>
      <c r="C34" s="67">
        <f t="shared" si="23"/>
        <v>0</v>
      </c>
      <c r="D34" s="67">
        <f t="shared" si="24"/>
        <v>0</v>
      </c>
      <c r="E34" s="67">
        <f t="shared" si="25"/>
        <v>0</v>
      </c>
      <c r="F34" s="67">
        <f t="shared" si="26"/>
        <v>0</v>
      </c>
      <c r="G34" s="67">
        <f t="shared" si="27"/>
        <v>0</v>
      </c>
      <c r="H34" s="67">
        <f t="shared" si="28"/>
        <v>0</v>
      </c>
      <c r="I34" s="67">
        <f t="shared" si="29"/>
        <v>0</v>
      </c>
      <c r="J34" s="67">
        <f t="shared" si="30"/>
        <v>0</v>
      </c>
      <c r="K34" s="67">
        <f t="shared" si="31"/>
        <v>0</v>
      </c>
      <c r="L34" s="67">
        <f t="shared" si="32"/>
        <v>0</v>
      </c>
      <c r="M34" s="67">
        <f t="shared" si="33"/>
        <v>0</v>
      </c>
      <c r="N34" s="67">
        <f t="shared" si="22"/>
        <v>0</v>
      </c>
    </row>
    <row r="35" spans="1:14">
      <c r="A35" s="65">
        <v>4</v>
      </c>
      <c r="B35" s="70">
        <f>国民健康保険税試算!C8</f>
        <v>0</v>
      </c>
      <c r="C35" s="67">
        <f t="shared" si="23"/>
        <v>0</v>
      </c>
      <c r="D35" s="67">
        <f t="shared" si="24"/>
        <v>0</v>
      </c>
      <c r="E35" s="67">
        <f t="shared" si="25"/>
        <v>0</v>
      </c>
      <c r="F35" s="67">
        <f t="shared" si="26"/>
        <v>0</v>
      </c>
      <c r="G35" s="67">
        <f t="shared" si="27"/>
        <v>0</v>
      </c>
      <c r="H35" s="67">
        <f t="shared" si="28"/>
        <v>0</v>
      </c>
      <c r="I35" s="67">
        <f t="shared" si="29"/>
        <v>0</v>
      </c>
      <c r="J35" s="67">
        <f t="shared" si="30"/>
        <v>0</v>
      </c>
      <c r="K35" s="67">
        <f t="shared" si="31"/>
        <v>0</v>
      </c>
      <c r="L35" s="67">
        <f t="shared" si="32"/>
        <v>0</v>
      </c>
      <c r="M35" s="67">
        <f t="shared" si="33"/>
        <v>0</v>
      </c>
      <c r="N35" s="67">
        <f t="shared" si="22"/>
        <v>0</v>
      </c>
    </row>
    <row r="36" spans="1:14">
      <c r="A36" s="65">
        <v>5</v>
      </c>
      <c r="B36" s="70">
        <f>国民健康保険税試算!C9</f>
        <v>0</v>
      </c>
      <c r="C36" s="67">
        <f t="shared" si="23"/>
        <v>0</v>
      </c>
      <c r="D36" s="67">
        <f t="shared" si="24"/>
        <v>0</v>
      </c>
      <c r="E36" s="67">
        <f t="shared" si="25"/>
        <v>0</v>
      </c>
      <c r="F36" s="67">
        <f t="shared" si="26"/>
        <v>0</v>
      </c>
      <c r="G36" s="67">
        <f t="shared" si="27"/>
        <v>0</v>
      </c>
      <c r="H36" s="67">
        <f t="shared" si="28"/>
        <v>0</v>
      </c>
      <c r="I36" s="67">
        <f t="shared" si="29"/>
        <v>0</v>
      </c>
      <c r="J36" s="67">
        <f t="shared" si="30"/>
        <v>0</v>
      </c>
      <c r="K36" s="67">
        <f t="shared" si="31"/>
        <v>0</v>
      </c>
      <c r="L36" s="67">
        <f t="shared" si="32"/>
        <v>0</v>
      </c>
      <c r="M36" s="67">
        <f t="shared" si="33"/>
        <v>0</v>
      </c>
      <c r="N36" s="67">
        <f t="shared" si="22"/>
        <v>0</v>
      </c>
    </row>
    <row r="37" spans="1:14">
      <c r="A37" s="65">
        <v>6</v>
      </c>
      <c r="B37" s="70">
        <f>国民健康保険税試算!C10</f>
        <v>0</v>
      </c>
      <c r="C37" s="67">
        <f t="shared" si="23"/>
        <v>0</v>
      </c>
      <c r="D37" s="67">
        <f t="shared" si="24"/>
        <v>0</v>
      </c>
      <c r="E37" s="67">
        <f t="shared" si="25"/>
        <v>0</v>
      </c>
      <c r="F37" s="67">
        <f t="shared" si="26"/>
        <v>0</v>
      </c>
      <c r="G37" s="67">
        <f t="shared" si="27"/>
        <v>0</v>
      </c>
      <c r="H37" s="67">
        <f t="shared" si="28"/>
        <v>0</v>
      </c>
      <c r="I37" s="67">
        <f t="shared" si="29"/>
        <v>0</v>
      </c>
      <c r="J37" s="67">
        <f t="shared" si="30"/>
        <v>0</v>
      </c>
      <c r="K37" s="67">
        <f t="shared" si="31"/>
        <v>0</v>
      </c>
      <c r="L37" s="67">
        <f t="shared" si="32"/>
        <v>0</v>
      </c>
      <c r="M37" s="67">
        <f t="shared" si="33"/>
        <v>0</v>
      </c>
      <c r="N37" s="67">
        <f t="shared" si="22"/>
        <v>0</v>
      </c>
    </row>
    <row r="38" spans="1:14">
      <c r="A38" s="65">
        <v>7</v>
      </c>
      <c r="B38" s="70">
        <f>国民健康保険税試算!C11</f>
        <v>0</v>
      </c>
      <c r="C38" s="67">
        <f>IF(AND($B38&gt;0,$B38&lt;=C$31),0,0)</f>
        <v>0</v>
      </c>
      <c r="D38" s="67">
        <f t="shared" si="24"/>
        <v>0</v>
      </c>
      <c r="E38" s="67">
        <f t="shared" si="25"/>
        <v>0</v>
      </c>
      <c r="F38" s="67">
        <f t="shared" si="26"/>
        <v>0</v>
      </c>
      <c r="G38" s="67">
        <f t="shared" si="27"/>
        <v>0</v>
      </c>
      <c r="H38" s="67">
        <f t="shared" si="28"/>
        <v>0</v>
      </c>
      <c r="I38" s="67">
        <f t="shared" si="29"/>
        <v>0</v>
      </c>
      <c r="J38" s="67">
        <f t="shared" si="30"/>
        <v>0</v>
      </c>
      <c r="K38" s="67">
        <f t="shared" si="31"/>
        <v>0</v>
      </c>
      <c r="L38" s="67">
        <f t="shared" si="32"/>
        <v>0</v>
      </c>
      <c r="M38" s="67">
        <f t="shared" si="33"/>
        <v>0</v>
      </c>
      <c r="N38" s="67">
        <f t="shared" si="22"/>
        <v>0</v>
      </c>
    </row>
    <row r="39" spans="1:14">
      <c r="A39" s="65" t="s">
        <v>47</v>
      </c>
      <c r="B39" s="70">
        <f>国民健康保険税試算!C14</f>
        <v>0</v>
      </c>
      <c r="C39" s="67">
        <f>IF(AND($B39&gt;0,$B39&lt;=C$31),0,0)</f>
        <v>0</v>
      </c>
      <c r="D39" s="67">
        <f t="shared" si="24"/>
        <v>0</v>
      </c>
      <c r="E39" s="67">
        <f t="shared" si="25"/>
        <v>0</v>
      </c>
      <c r="F39" s="67">
        <f t="shared" si="26"/>
        <v>0</v>
      </c>
      <c r="G39" s="67">
        <f t="shared" si="27"/>
        <v>0</v>
      </c>
      <c r="H39" s="67">
        <f t="shared" si="28"/>
        <v>0</v>
      </c>
      <c r="I39" s="67">
        <f t="shared" si="29"/>
        <v>0</v>
      </c>
      <c r="J39" s="67">
        <f t="shared" si="30"/>
        <v>0</v>
      </c>
      <c r="K39" s="67">
        <f t="shared" si="31"/>
        <v>0</v>
      </c>
      <c r="L39" s="67">
        <f t="shared" si="32"/>
        <v>0</v>
      </c>
      <c r="M39" s="67">
        <f t="shared" si="33"/>
        <v>0</v>
      </c>
      <c r="N39" s="67">
        <f t="shared" si="22"/>
        <v>0</v>
      </c>
    </row>
    <row r="41" spans="1:14">
      <c r="A41" s="58" t="s">
        <v>85</v>
      </c>
      <c r="C41" s="215" t="s">
        <v>90</v>
      </c>
      <c r="D41" s="215"/>
      <c r="E41" s="215"/>
      <c r="F41" s="215"/>
      <c r="G41" s="215"/>
    </row>
    <row r="42" spans="1:14">
      <c r="A42" s="65"/>
      <c r="B42" s="74" t="s">
        <v>80</v>
      </c>
      <c r="C42" s="67">
        <v>1299999</v>
      </c>
      <c r="D42" s="67">
        <v>4099999</v>
      </c>
      <c r="E42" s="67">
        <v>7699999</v>
      </c>
      <c r="F42" s="67">
        <v>9999999</v>
      </c>
      <c r="G42" s="67" t="s">
        <v>81</v>
      </c>
      <c r="H42" s="74" t="s">
        <v>91</v>
      </c>
    </row>
    <row r="43" spans="1:14">
      <c r="A43" s="65">
        <v>1</v>
      </c>
      <c r="B43" s="67">
        <f>IF(O66&lt;=64,国民健康保険税試算!D5,0)</f>
        <v>0</v>
      </c>
      <c r="C43" s="67">
        <f t="shared" ref="C43:C50" si="34">IF(AND($B43&gt;0,$B43&lt;=C$42),IF(B3+E3&lt;=10000000,B43-600000,IF(B3+E3&lt;=20000000,B43-500000,B43-400000)),0)</f>
        <v>0</v>
      </c>
      <c r="D43" s="67">
        <f>IF(AND($B43&gt;C$42,$B43&lt;=D$42),IF(B3+E3&lt;=10000000,B43*0.75-275000,IF(B3+E3&lt;=20000000,B43*0.75-175000,B43*0.75-75000)),0)</f>
        <v>0</v>
      </c>
      <c r="E43" s="67">
        <f t="shared" ref="E43:E50" si="35">IF(AND($B43&gt;D$42,$B43&lt;=E$42),IF(B3+E3&lt;=10000000,B43*0.85-685000,IF(B3+E3&lt;=20000000,B43*0.85-585000,B43*0.85-485000)),0)</f>
        <v>0</v>
      </c>
      <c r="F43" s="67">
        <f t="shared" ref="F43:F50" si="36">IF(AND($B43&gt;E$42,$B43&lt;=F$42),IF(B3+E3&lt;=10000000,B43*0.95-1455000,IF(B3+E3&lt;=20000000,B43*0.95-1355000,B43*0.95-1255000)),0)</f>
        <v>0</v>
      </c>
      <c r="G43" s="67">
        <f t="shared" ref="G43:G50" si="37">IF(AND($B43&gt;F$42,$B43&lt;=G$42),IF(B3+E3&lt;=10000000,B43-1955000,IF(B3+E3&lt;=20000000,B43-1855000,B43-1755000)),0)</f>
        <v>0</v>
      </c>
      <c r="H43" s="67">
        <f>IF(SUM(C43:G43)&lt;0,0,SUM(C43:G43))</f>
        <v>0</v>
      </c>
    </row>
    <row r="44" spans="1:14">
      <c r="A44" s="65">
        <v>2</v>
      </c>
      <c r="B44" s="67">
        <f>IF(O67&lt;=64,国民健康保険税試算!D6,0)</f>
        <v>0</v>
      </c>
      <c r="C44" s="67">
        <f t="shared" si="34"/>
        <v>0</v>
      </c>
      <c r="D44" s="67">
        <f t="shared" ref="D44:D50" si="38">IF(AND($B44&gt;C$42,$B44&lt;=D$42),IF(B4+E4&lt;=10000000,B44*0.75-275000,IF(B4+E4&lt;=20000000,B44*0.75-175000,B44*0.75-75000)),0)</f>
        <v>0</v>
      </c>
      <c r="E44" s="67">
        <f t="shared" si="35"/>
        <v>0</v>
      </c>
      <c r="F44" s="67">
        <f t="shared" si="36"/>
        <v>0</v>
      </c>
      <c r="G44" s="67">
        <f t="shared" si="37"/>
        <v>0</v>
      </c>
      <c r="H44" s="67">
        <f t="shared" ref="H44:H50" si="39">IF(SUM(C44:G44)&lt;0,0,SUM(C44:G44))</f>
        <v>0</v>
      </c>
    </row>
    <row r="45" spans="1:14">
      <c r="A45" s="65">
        <v>3</v>
      </c>
      <c r="B45" s="67">
        <f>IF(O68&lt;=64,国民健康保険税試算!D7,0)</f>
        <v>0</v>
      </c>
      <c r="C45" s="67">
        <f t="shared" si="34"/>
        <v>0</v>
      </c>
      <c r="D45" s="67">
        <f t="shared" si="38"/>
        <v>0</v>
      </c>
      <c r="E45" s="67">
        <f t="shared" si="35"/>
        <v>0</v>
      </c>
      <c r="F45" s="67">
        <f t="shared" si="36"/>
        <v>0</v>
      </c>
      <c r="G45" s="67">
        <f t="shared" si="37"/>
        <v>0</v>
      </c>
      <c r="H45" s="67">
        <f t="shared" si="39"/>
        <v>0</v>
      </c>
    </row>
    <row r="46" spans="1:14">
      <c r="A46" s="65">
        <v>4</v>
      </c>
      <c r="B46" s="67">
        <f>IF(O69&lt;=64,国民健康保険税試算!D8,0)</f>
        <v>0</v>
      </c>
      <c r="C46" s="67">
        <f t="shared" si="34"/>
        <v>0</v>
      </c>
      <c r="D46" s="67">
        <f t="shared" si="38"/>
        <v>0</v>
      </c>
      <c r="E46" s="67">
        <f t="shared" si="35"/>
        <v>0</v>
      </c>
      <c r="F46" s="67">
        <f t="shared" si="36"/>
        <v>0</v>
      </c>
      <c r="G46" s="67">
        <f t="shared" si="37"/>
        <v>0</v>
      </c>
      <c r="H46" s="67">
        <f t="shared" si="39"/>
        <v>0</v>
      </c>
    </row>
    <row r="47" spans="1:14">
      <c r="A47" s="65">
        <v>5</v>
      </c>
      <c r="B47" s="67">
        <f>IF(O70&lt;=64,国民健康保険税試算!D9,0)</f>
        <v>0</v>
      </c>
      <c r="C47" s="67">
        <f t="shared" si="34"/>
        <v>0</v>
      </c>
      <c r="D47" s="67">
        <f t="shared" si="38"/>
        <v>0</v>
      </c>
      <c r="E47" s="67">
        <f t="shared" si="35"/>
        <v>0</v>
      </c>
      <c r="F47" s="67">
        <f t="shared" si="36"/>
        <v>0</v>
      </c>
      <c r="G47" s="67">
        <f t="shared" si="37"/>
        <v>0</v>
      </c>
      <c r="H47" s="67">
        <f t="shared" si="39"/>
        <v>0</v>
      </c>
    </row>
    <row r="48" spans="1:14">
      <c r="A48" s="65">
        <v>6</v>
      </c>
      <c r="B48" s="67">
        <f>IF(O71&lt;=64,国民健康保険税試算!D10,0)</f>
        <v>0</v>
      </c>
      <c r="C48" s="67">
        <f t="shared" si="34"/>
        <v>0</v>
      </c>
      <c r="D48" s="67">
        <f t="shared" si="38"/>
        <v>0</v>
      </c>
      <c r="E48" s="67">
        <f t="shared" si="35"/>
        <v>0</v>
      </c>
      <c r="F48" s="67">
        <f t="shared" si="36"/>
        <v>0</v>
      </c>
      <c r="G48" s="67">
        <f t="shared" si="37"/>
        <v>0</v>
      </c>
      <c r="H48" s="67">
        <f t="shared" si="39"/>
        <v>0</v>
      </c>
    </row>
    <row r="49" spans="1:16">
      <c r="A49" s="65">
        <v>7</v>
      </c>
      <c r="B49" s="67">
        <f>IF(O72&lt;=64,国民健康保険税試算!D11,0)</f>
        <v>0</v>
      </c>
      <c r="C49" s="67">
        <f t="shared" si="34"/>
        <v>0</v>
      </c>
      <c r="D49" s="67">
        <f t="shared" si="38"/>
        <v>0</v>
      </c>
      <c r="E49" s="67">
        <f t="shared" si="35"/>
        <v>0</v>
      </c>
      <c r="F49" s="67">
        <f t="shared" si="36"/>
        <v>0</v>
      </c>
      <c r="G49" s="67">
        <f t="shared" si="37"/>
        <v>0</v>
      </c>
      <c r="H49" s="67">
        <f t="shared" si="39"/>
        <v>0</v>
      </c>
    </row>
    <row r="50" spans="1:16">
      <c r="A50" s="65" t="s">
        <v>47</v>
      </c>
      <c r="B50" s="67">
        <f>IF(O73&lt;=64,国民健康保険税試算!D14,0)</f>
        <v>0</v>
      </c>
      <c r="C50" s="67">
        <f t="shared" si="34"/>
        <v>0</v>
      </c>
      <c r="D50" s="67">
        <f t="shared" si="38"/>
        <v>0</v>
      </c>
      <c r="E50" s="67">
        <f t="shared" si="35"/>
        <v>0</v>
      </c>
      <c r="F50" s="67">
        <f t="shared" si="36"/>
        <v>0</v>
      </c>
      <c r="G50" s="67">
        <f t="shared" si="37"/>
        <v>0</v>
      </c>
      <c r="H50" s="67">
        <f t="shared" si="39"/>
        <v>0</v>
      </c>
    </row>
    <row r="51" spans="1:16">
      <c r="A51" s="71"/>
      <c r="B51" s="72"/>
      <c r="C51" s="71"/>
      <c r="D51" s="71"/>
      <c r="E51" s="71"/>
      <c r="F51" s="71"/>
      <c r="G51" s="71"/>
      <c r="H51" s="71"/>
      <c r="I51" s="71"/>
      <c r="J51" s="71"/>
      <c r="K51" s="71"/>
      <c r="L51" s="71"/>
      <c r="M51" s="71"/>
      <c r="N51" s="71"/>
    </row>
    <row r="52" spans="1:16">
      <c r="A52" s="73" t="s">
        <v>88</v>
      </c>
      <c r="B52" s="72"/>
      <c r="C52" s="215" t="s">
        <v>90</v>
      </c>
      <c r="D52" s="215"/>
      <c r="E52" s="215"/>
      <c r="F52" s="215"/>
      <c r="G52" s="215"/>
      <c r="H52" s="71"/>
      <c r="I52" s="71"/>
      <c r="J52" s="71"/>
      <c r="K52" s="71"/>
      <c r="L52" s="71"/>
      <c r="M52" s="71"/>
      <c r="N52" s="71"/>
    </row>
    <row r="53" spans="1:16">
      <c r="A53" s="65"/>
      <c r="B53" s="67" t="s">
        <v>86</v>
      </c>
      <c r="C53" s="67">
        <v>3299999</v>
      </c>
      <c r="D53" s="67">
        <v>4099999</v>
      </c>
      <c r="E53" s="67">
        <v>7699999</v>
      </c>
      <c r="F53" s="67">
        <v>9999999</v>
      </c>
      <c r="G53" s="67" t="s">
        <v>81</v>
      </c>
      <c r="H53" s="74" t="s">
        <v>92</v>
      </c>
      <c r="I53" s="65" t="s">
        <v>93</v>
      </c>
    </row>
    <row r="54" spans="1:16">
      <c r="A54" s="65">
        <v>1</v>
      </c>
      <c r="B54" s="67">
        <f>IF(O66&gt;=65,国民健康保険税試算!D5,0)</f>
        <v>0</v>
      </c>
      <c r="C54" s="67">
        <f t="shared" ref="C54:C61" si="40">IF(AND($B54&gt;0,$B54&lt;=C$53),IF(B3+E3&lt;=10000000,B54-1100000,IF(B3+E3&lt;=20000000,B54-1000000,B54-900000)),0)</f>
        <v>0</v>
      </c>
      <c r="D54" s="67">
        <f t="shared" ref="D54:D60" si="41">IF(AND($B54&gt;C$53,$B54&lt;=D$53),IF(B3+E3&lt;=10000000,B54*0.75-275000,IF(B3+E3&lt;=20000000,B54*0.75-175000,B54*0.75-75000)),0)</f>
        <v>0</v>
      </c>
      <c r="E54" s="67">
        <f t="shared" ref="E54:E61" si="42">IF(AND($B54&gt;D$53,$B54&lt;=E$53),IF(B3+E3&lt;=10000000,B54*0.85-685000,IF(B3+E3&lt;=20000000,B54*0.85-585000,B54*0.85-485000)),0)</f>
        <v>0</v>
      </c>
      <c r="F54" s="67">
        <f t="shared" ref="F54:F61" si="43">IF(AND($B54&gt;E$53,$B54&lt;=F$53),IF(B3+E3&lt;=10000000,B54*0.95-1455000,IF(B3+E3&lt;=20000000,B54*0.95-1355000,B54*0.95-1255000)),0)</f>
        <v>0</v>
      </c>
      <c r="G54" s="67">
        <f t="shared" ref="G54:G61" si="44">IF(AND($B54&gt;F$53,$B54&lt;=G$53),IF(B3+E3&lt;=10000000,B54-1955000,IF(B3+E3&lt;=20000000,B54-1855000,B54-1755000)),0)</f>
        <v>0</v>
      </c>
      <c r="H54" s="67">
        <f>IF(SUM(C54:G54)&lt;0,0,SUM(C54:G54))</f>
        <v>0</v>
      </c>
      <c r="I54" s="70">
        <f>IF(H54-税率設定!$E$7&gt;0,H54-税率設定!$E$7,0)</f>
        <v>0</v>
      </c>
    </row>
    <row r="55" spans="1:16">
      <c r="A55" s="65">
        <v>2</v>
      </c>
      <c r="B55" s="67">
        <f>IF(O67&gt;=65,国民健康保険税試算!D6,0)</f>
        <v>0</v>
      </c>
      <c r="C55" s="67">
        <f t="shared" si="40"/>
        <v>0</v>
      </c>
      <c r="D55" s="67">
        <f t="shared" si="41"/>
        <v>0</v>
      </c>
      <c r="E55" s="67">
        <f t="shared" si="42"/>
        <v>0</v>
      </c>
      <c r="F55" s="67">
        <f t="shared" si="43"/>
        <v>0</v>
      </c>
      <c r="G55" s="67">
        <f t="shared" si="44"/>
        <v>0</v>
      </c>
      <c r="H55" s="67">
        <f t="shared" ref="H55:H60" si="45">IF(SUM(C55:G55)&lt;0,0,SUM(C55:G55))</f>
        <v>0</v>
      </c>
      <c r="I55" s="70">
        <f>IF(H55-税率設定!$E$7&gt;0,H55-税率設定!$E$7,0)</f>
        <v>0</v>
      </c>
    </row>
    <row r="56" spans="1:16">
      <c r="A56" s="65">
        <v>3</v>
      </c>
      <c r="B56" s="67">
        <f>IF(O68&gt;=65,国民健康保険税試算!D7,0)</f>
        <v>0</v>
      </c>
      <c r="C56" s="67">
        <f t="shared" si="40"/>
        <v>0</v>
      </c>
      <c r="D56" s="67">
        <f t="shared" si="41"/>
        <v>0</v>
      </c>
      <c r="E56" s="67">
        <f t="shared" si="42"/>
        <v>0</v>
      </c>
      <c r="F56" s="67">
        <f t="shared" si="43"/>
        <v>0</v>
      </c>
      <c r="G56" s="67">
        <f t="shared" si="44"/>
        <v>0</v>
      </c>
      <c r="H56" s="67">
        <f t="shared" si="45"/>
        <v>0</v>
      </c>
      <c r="I56" s="70">
        <f>IF(H56-税率設定!$E$7&gt;0,H56-税率設定!$E$7,0)</f>
        <v>0</v>
      </c>
    </row>
    <row r="57" spans="1:16">
      <c r="A57" s="65">
        <v>4</v>
      </c>
      <c r="B57" s="67">
        <f>IF(O69&gt;=65,国民健康保険税試算!D8,0)</f>
        <v>0</v>
      </c>
      <c r="C57" s="67">
        <f t="shared" si="40"/>
        <v>0</v>
      </c>
      <c r="D57" s="67">
        <f t="shared" si="41"/>
        <v>0</v>
      </c>
      <c r="E57" s="67">
        <f t="shared" si="42"/>
        <v>0</v>
      </c>
      <c r="F57" s="67">
        <f t="shared" si="43"/>
        <v>0</v>
      </c>
      <c r="G57" s="67">
        <f t="shared" si="44"/>
        <v>0</v>
      </c>
      <c r="H57" s="67">
        <f t="shared" si="45"/>
        <v>0</v>
      </c>
      <c r="I57" s="70">
        <f>IF(H57-税率設定!$E$7&gt;0,H57-税率設定!$E$7,0)</f>
        <v>0</v>
      </c>
    </row>
    <row r="58" spans="1:16">
      <c r="A58" s="65">
        <v>5</v>
      </c>
      <c r="B58" s="67">
        <f>IF(O70&gt;=65,国民健康保険税試算!D9,0)</f>
        <v>0</v>
      </c>
      <c r="C58" s="67">
        <f t="shared" si="40"/>
        <v>0</v>
      </c>
      <c r="D58" s="67">
        <f t="shared" si="41"/>
        <v>0</v>
      </c>
      <c r="E58" s="67">
        <f t="shared" si="42"/>
        <v>0</v>
      </c>
      <c r="F58" s="67">
        <f t="shared" si="43"/>
        <v>0</v>
      </c>
      <c r="G58" s="67">
        <f t="shared" si="44"/>
        <v>0</v>
      </c>
      <c r="H58" s="67">
        <f t="shared" si="45"/>
        <v>0</v>
      </c>
      <c r="I58" s="70">
        <f>IF(H58-税率設定!$E$7&gt;0,H58-税率設定!$E$7,0)</f>
        <v>0</v>
      </c>
    </row>
    <row r="59" spans="1:16">
      <c r="A59" s="65">
        <v>6</v>
      </c>
      <c r="B59" s="67">
        <f>IF(O71&gt;=65,国民健康保険税試算!D10,0)</f>
        <v>0</v>
      </c>
      <c r="C59" s="67">
        <f t="shared" si="40"/>
        <v>0</v>
      </c>
      <c r="D59" s="67">
        <f t="shared" si="41"/>
        <v>0</v>
      </c>
      <c r="E59" s="67">
        <f t="shared" si="42"/>
        <v>0</v>
      </c>
      <c r="F59" s="67">
        <f t="shared" si="43"/>
        <v>0</v>
      </c>
      <c r="G59" s="67">
        <f t="shared" si="44"/>
        <v>0</v>
      </c>
      <c r="H59" s="67">
        <f t="shared" si="45"/>
        <v>0</v>
      </c>
      <c r="I59" s="70">
        <f>IF(H59-税率設定!$E$7&gt;0,H59-税率設定!$E$7,0)</f>
        <v>0</v>
      </c>
    </row>
    <row r="60" spans="1:16">
      <c r="A60" s="65">
        <v>7</v>
      </c>
      <c r="B60" s="67">
        <f>IF(O72&gt;=65,国民健康保険税試算!D11,0)</f>
        <v>0</v>
      </c>
      <c r="C60" s="67">
        <f t="shared" si="40"/>
        <v>0</v>
      </c>
      <c r="D60" s="67">
        <f t="shared" si="41"/>
        <v>0</v>
      </c>
      <c r="E60" s="67">
        <f t="shared" si="42"/>
        <v>0</v>
      </c>
      <c r="F60" s="67">
        <f t="shared" si="43"/>
        <v>0</v>
      </c>
      <c r="G60" s="67">
        <f t="shared" si="44"/>
        <v>0</v>
      </c>
      <c r="H60" s="67">
        <f t="shared" si="45"/>
        <v>0</v>
      </c>
      <c r="I60" s="70">
        <f>IF(H60-税率設定!$E$7&gt;0,H60-税率設定!$E$7,0)</f>
        <v>0</v>
      </c>
    </row>
    <row r="61" spans="1:16">
      <c r="A61" s="65" t="s">
        <v>87</v>
      </c>
      <c r="B61" s="67">
        <f>IF(O73&gt;=65,国民健康保険税試算!D14,0)</f>
        <v>0</v>
      </c>
      <c r="C61" s="67">
        <f t="shared" si="40"/>
        <v>0</v>
      </c>
      <c r="D61" s="67">
        <f>IF(AND($B61&gt;C$53,$B61&lt;=D$53),IF(B10+E10&lt;=10000000,B61*0.75-275000,IF(B10+E10&lt;=20000000,B61*0.75-175000,B61*0.75-75000)),0)</f>
        <v>0</v>
      </c>
      <c r="E61" s="67">
        <f t="shared" si="42"/>
        <v>0</v>
      </c>
      <c r="F61" s="67">
        <f t="shared" si="43"/>
        <v>0</v>
      </c>
      <c r="G61" s="67">
        <f t="shared" si="44"/>
        <v>0</v>
      </c>
      <c r="H61" s="67">
        <f>IF(SUM(C61:G61)&lt;0,0,SUM(C61:G61))</f>
        <v>0</v>
      </c>
      <c r="I61" s="70">
        <f>IF(H61-税率設定!$E$7&gt;0,H61-税率設定!$E$7,0)</f>
        <v>0</v>
      </c>
    </row>
    <row r="63" spans="1:16">
      <c r="A63" s="58" t="s">
        <v>73</v>
      </c>
    </row>
    <row r="64" spans="1:16">
      <c r="B64" s="64">
        <v>43922</v>
      </c>
      <c r="C64" s="65" t="s">
        <v>72</v>
      </c>
      <c r="D64" s="65" t="s">
        <v>63</v>
      </c>
      <c r="E64" s="65" t="s">
        <v>64</v>
      </c>
      <c r="F64" s="65" t="s">
        <v>65</v>
      </c>
      <c r="G64" s="65" t="s">
        <v>66</v>
      </c>
      <c r="H64" s="65" t="s">
        <v>67</v>
      </c>
      <c r="I64" s="65" t="s">
        <v>68</v>
      </c>
      <c r="J64" s="65" t="s">
        <v>69</v>
      </c>
      <c r="K64" s="65" t="s">
        <v>70</v>
      </c>
      <c r="L64" s="65" t="s">
        <v>147</v>
      </c>
      <c r="M64" s="65" t="s">
        <v>148</v>
      </c>
      <c r="N64" s="65" t="s">
        <v>149</v>
      </c>
      <c r="O64" s="64">
        <v>43831</v>
      </c>
      <c r="P64" s="64">
        <v>44286</v>
      </c>
    </row>
    <row r="65" spans="1:16">
      <c r="B65" s="66">
        <f>税率設定!A3</f>
        <v>45748</v>
      </c>
      <c r="C65" s="66">
        <f>EOMONTH(B65,0)</f>
        <v>45777</v>
      </c>
      <c r="D65" s="66">
        <f>EOMONTH(B65,1)</f>
        <v>45808</v>
      </c>
      <c r="E65" s="66">
        <f t="shared" ref="E65:N65" si="46">EOMONTH(D65,1)</f>
        <v>45838</v>
      </c>
      <c r="F65" s="66">
        <f t="shared" si="46"/>
        <v>45869</v>
      </c>
      <c r="G65" s="66">
        <f t="shared" si="46"/>
        <v>45900</v>
      </c>
      <c r="H65" s="66">
        <f t="shared" si="46"/>
        <v>45930</v>
      </c>
      <c r="I65" s="66">
        <f t="shared" si="46"/>
        <v>45961</v>
      </c>
      <c r="J65" s="66">
        <f t="shared" si="46"/>
        <v>45991</v>
      </c>
      <c r="K65" s="66">
        <f t="shared" si="46"/>
        <v>46022</v>
      </c>
      <c r="L65" s="66">
        <f t="shared" si="46"/>
        <v>46053</v>
      </c>
      <c r="M65" s="66">
        <f t="shared" si="46"/>
        <v>46081</v>
      </c>
      <c r="N65" s="66">
        <f t="shared" si="46"/>
        <v>46112</v>
      </c>
      <c r="O65" s="66">
        <f>EOMONTH(B65,-4)+1</f>
        <v>45658</v>
      </c>
      <c r="P65" s="66">
        <f>EOMONTH(C65,-1)</f>
        <v>45747</v>
      </c>
    </row>
    <row r="66" spans="1:16">
      <c r="A66" s="65">
        <v>1</v>
      </c>
      <c r="B66" s="65">
        <f>DATEDIF(国民健康保険税試算!$B5,数式!B$65,"Y")</f>
        <v>125</v>
      </c>
      <c r="C66" s="65">
        <f>DATEDIF(国民健康保険税試算!$B5,数式!C$65,"Y")</f>
        <v>125</v>
      </c>
      <c r="D66" s="65">
        <f>DATEDIF(国民健康保険税試算!$B5,数式!D$65,"Y")</f>
        <v>125</v>
      </c>
      <c r="E66" s="65">
        <f>DATEDIF(国民健康保険税試算!$B5,数式!E$65,"Y")</f>
        <v>125</v>
      </c>
      <c r="F66" s="65">
        <f>DATEDIF(国民健康保険税試算!$B5,数式!F$65,"Y")</f>
        <v>125</v>
      </c>
      <c r="G66" s="65">
        <f>DATEDIF(国民健康保険税試算!$B5,数式!G$65,"Y")</f>
        <v>125</v>
      </c>
      <c r="H66" s="65">
        <f>DATEDIF(国民健康保険税試算!$B5,数式!H$65,"Y")</f>
        <v>125</v>
      </c>
      <c r="I66" s="65">
        <f>DATEDIF(国民健康保険税試算!$B5,数式!I$65,"Y")</f>
        <v>125</v>
      </c>
      <c r="J66" s="65">
        <f>DATEDIF(国民健康保険税試算!$B5,数式!J$65,"Y")</f>
        <v>125</v>
      </c>
      <c r="K66" s="65">
        <f>DATEDIF(国民健康保険税試算!$B5,数式!K$65,"Y")</f>
        <v>125</v>
      </c>
      <c r="L66" s="65">
        <f>DATEDIF(国民健康保険税試算!$B5,数式!L$65,"Y")</f>
        <v>126</v>
      </c>
      <c r="M66" s="65">
        <f>DATEDIF(国民健康保険税試算!$B5,数式!M$65,"Y")</f>
        <v>126</v>
      </c>
      <c r="N66" s="65">
        <f>DATEDIF(国民健康保険税試算!$B5,数式!N$65,"Y")</f>
        <v>126</v>
      </c>
      <c r="O66" s="65">
        <f>DATEDIF(国民健康保険税試算!$B5,数式!O$65,"Y")</f>
        <v>125</v>
      </c>
      <c r="P66" s="65">
        <f>DATEDIF(国民健康保険税試算!$B5,数式!P$65,"Y")</f>
        <v>125</v>
      </c>
    </row>
    <row r="67" spans="1:16">
      <c r="A67" s="65">
        <v>2</v>
      </c>
      <c r="B67" s="65">
        <f>DATEDIF(国民健康保険税試算!$B6,数式!B$65,"Y")</f>
        <v>125</v>
      </c>
      <c r="C67" s="65">
        <f>DATEDIF(国民健康保険税試算!$B6,数式!C$65,"Y")</f>
        <v>125</v>
      </c>
      <c r="D67" s="65">
        <f>DATEDIF(国民健康保険税試算!$B6,数式!D$65,"Y")</f>
        <v>125</v>
      </c>
      <c r="E67" s="65">
        <f>DATEDIF(国民健康保険税試算!$B6,数式!E$65,"Y")</f>
        <v>125</v>
      </c>
      <c r="F67" s="65">
        <f>DATEDIF(国民健康保険税試算!$B6,数式!F$65,"Y")</f>
        <v>125</v>
      </c>
      <c r="G67" s="65">
        <f>DATEDIF(国民健康保険税試算!$B6,数式!G$65,"Y")</f>
        <v>125</v>
      </c>
      <c r="H67" s="65">
        <f>DATEDIF(国民健康保険税試算!$B6,数式!H$65,"Y")</f>
        <v>125</v>
      </c>
      <c r="I67" s="65">
        <f>DATEDIF(国民健康保険税試算!$B6,数式!I$65,"Y")</f>
        <v>125</v>
      </c>
      <c r="J67" s="65">
        <f>DATEDIF(国民健康保険税試算!$B6,数式!J$65,"Y")</f>
        <v>125</v>
      </c>
      <c r="K67" s="65">
        <f>DATEDIF(国民健康保険税試算!$B6,数式!K$65,"Y")</f>
        <v>125</v>
      </c>
      <c r="L67" s="65">
        <f>DATEDIF(国民健康保険税試算!$B6,数式!L$65,"Y")</f>
        <v>126</v>
      </c>
      <c r="M67" s="65">
        <f>DATEDIF(国民健康保険税試算!$B6,数式!M$65,"Y")</f>
        <v>126</v>
      </c>
      <c r="N67" s="65">
        <f>DATEDIF(国民健康保険税試算!$B6,数式!N$65,"Y")</f>
        <v>126</v>
      </c>
      <c r="O67" s="65">
        <f>DATEDIF(国民健康保険税試算!$B6,数式!O$65,"Y")</f>
        <v>125</v>
      </c>
      <c r="P67" s="65">
        <f>DATEDIF(国民健康保険税試算!$B6,数式!P$65,"Y")</f>
        <v>125</v>
      </c>
    </row>
    <row r="68" spans="1:16">
      <c r="A68" s="65">
        <v>3</v>
      </c>
      <c r="B68" s="65">
        <f>DATEDIF(国民健康保険税試算!$B7,数式!B$65,"Y")</f>
        <v>125</v>
      </c>
      <c r="C68" s="65">
        <f>DATEDIF(国民健康保険税試算!$B7,数式!C$65,"Y")</f>
        <v>125</v>
      </c>
      <c r="D68" s="65">
        <f>DATEDIF(国民健康保険税試算!$B7,数式!D$65,"Y")</f>
        <v>125</v>
      </c>
      <c r="E68" s="65">
        <f>DATEDIF(国民健康保険税試算!$B7,数式!E$65,"Y")</f>
        <v>125</v>
      </c>
      <c r="F68" s="65">
        <f>DATEDIF(国民健康保険税試算!$B7,数式!F$65,"Y")</f>
        <v>125</v>
      </c>
      <c r="G68" s="65">
        <f>DATEDIF(国民健康保険税試算!$B7,数式!G$65,"Y")</f>
        <v>125</v>
      </c>
      <c r="H68" s="65">
        <f>DATEDIF(国民健康保険税試算!$B7,数式!H$65,"Y")</f>
        <v>125</v>
      </c>
      <c r="I68" s="65">
        <f>DATEDIF(国民健康保険税試算!$B7,数式!I$65,"Y")</f>
        <v>125</v>
      </c>
      <c r="J68" s="65">
        <f>DATEDIF(国民健康保険税試算!$B7,数式!J$65,"Y")</f>
        <v>125</v>
      </c>
      <c r="K68" s="65">
        <f>DATEDIF(国民健康保険税試算!$B7,数式!K$65,"Y")</f>
        <v>125</v>
      </c>
      <c r="L68" s="65">
        <f>DATEDIF(国民健康保険税試算!$B7,数式!L$65,"Y")</f>
        <v>126</v>
      </c>
      <c r="M68" s="65">
        <f>DATEDIF(国民健康保険税試算!$B7,数式!M$65,"Y")</f>
        <v>126</v>
      </c>
      <c r="N68" s="65">
        <f>DATEDIF(国民健康保険税試算!$B7,数式!N$65,"Y")</f>
        <v>126</v>
      </c>
      <c r="O68" s="65">
        <f>DATEDIF(国民健康保険税試算!$B7,数式!O$65,"Y")</f>
        <v>125</v>
      </c>
      <c r="P68" s="65">
        <f>DATEDIF(国民健康保険税試算!$B7,数式!P$65,"Y")</f>
        <v>125</v>
      </c>
    </row>
    <row r="69" spans="1:16">
      <c r="A69" s="65">
        <v>4</v>
      </c>
      <c r="B69" s="65">
        <f>DATEDIF(国民健康保険税試算!$B8,数式!B$65,"Y")</f>
        <v>125</v>
      </c>
      <c r="C69" s="65">
        <f>DATEDIF(国民健康保険税試算!$B8,数式!C$65,"Y")</f>
        <v>125</v>
      </c>
      <c r="D69" s="65">
        <f>DATEDIF(国民健康保険税試算!$B8,数式!D$65,"Y")</f>
        <v>125</v>
      </c>
      <c r="E69" s="65">
        <f>DATEDIF(国民健康保険税試算!$B8,数式!E$65,"Y")</f>
        <v>125</v>
      </c>
      <c r="F69" s="65">
        <f>DATEDIF(国民健康保険税試算!$B8,数式!F$65,"Y")</f>
        <v>125</v>
      </c>
      <c r="G69" s="65">
        <f>DATEDIF(国民健康保険税試算!$B8,数式!G$65,"Y")</f>
        <v>125</v>
      </c>
      <c r="H69" s="65">
        <f>DATEDIF(国民健康保険税試算!$B8,数式!H$65,"Y")</f>
        <v>125</v>
      </c>
      <c r="I69" s="65">
        <f>DATEDIF(国民健康保険税試算!$B8,数式!I$65,"Y")</f>
        <v>125</v>
      </c>
      <c r="J69" s="65">
        <f>DATEDIF(国民健康保険税試算!$B8,数式!J$65,"Y")</f>
        <v>125</v>
      </c>
      <c r="K69" s="65">
        <f>DATEDIF(国民健康保険税試算!$B8,数式!K$65,"Y")</f>
        <v>125</v>
      </c>
      <c r="L69" s="65">
        <f>DATEDIF(国民健康保険税試算!$B8,数式!L$65,"Y")</f>
        <v>126</v>
      </c>
      <c r="M69" s="65">
        <f>DATEDIF(国民健康保険税試算!$B8,数式!M$65,"Y")</f>
        <v>126</v>
      </c>
      <c r="N69" s="65">
        <f>DATEDIF(国民健康保険税試算!$B8,数式!N$65,"Y")</f>
        <v>126</v>
      </c>
      <c r="O69" s="65">
        <f>DATEDIF(国民健康保険税試算!$B8,数式!O$65,"Y")</f>
        <v>125</v>
      </c>
      <c r="P69" s="65">
        <f>DATEDIF(国民健康保険税試算!$B8,数式!P$65,"Y")</f>
        <v>125</v>
      </c>
    </row>
    <row r="70" spans="1:16">
      <c r="A70" s="65">
        <v>5</v>
      </c>
      <c r="B70" s="65">
        <f>DATEDIF(国民健康保険税試算!$B9,数式!B$65,"Y")</f>
        <v>125</v>
      </c>
      <c r="C70" s="65">
        <f>DATEDIF(国民健康保険税試算!$B9,数式!C$65,"Y")</f>
        <v>125</v>
      </c>
      <c r="D70" s="65">
        <f>DATEDIF(国民健康保険税試算!$B9,数式!D$65,"Y")</f>
        <v>125</v>
      </c>
      <c r="E70" s="65">
        <f>DATEDIF(国民健康保険税試算!$B9,数式!E$65,"Y")</f>
        <v>125</v>
      </c>
      <c r="F70" s="65">
        <f>DATEDIF(国民健康保険税試算!$B9,数式!F$65,"Y")</f>
        <v>125</v>
      </c>
      <c r="G70" s="65">
        <f>DATEDIF(国民健康保険税試算!$B9,数式!G$65,"Y")</f>
        <v>125</v>
      </c>
      <c r="H70" s="65">
        <f>DATEDIF(国民健康保険税試算!$B9,数式!H$65,"Y")</f>
        <v>125</v>
      </c>
      <c r="I70" s="65">
        <f>DATEDIF(国民健康保険税試算!$B9,数式!I$65,"Y")</f>
        <v>125</v>
      </c>
      <c r="J70" s="65">
        <f>DATEDIF(国民健康保険税試算!$B9,数式!J$65,"Y")</f>
        <v>125</v>
      </c>
      <c r="K70" s="65">
        <f>DATEDIF(国民健康保険税試算!$B9,数式!K$65,"Y")</f>
        <v>125</v>
      </c>
      <c r="L70" s="65">
        <f>DATEDIF(国民健康保険税試算!$B9,数式!L$65,"Y")</f>
        <v>126</v>
      </c>
      <c r="M70" s="65">
        <f>DATEDIF(国民健康保険税試算!$B9,数式!M$65,"Y")</f>
        <v>126</v>
      </c>
      <c r="N70" s="65">
        <f>DATEDIF(国民健康保険税試算!$B9,数式!N$65,"Y")</f>
        <v>126</v>
      </c>
      <c r="O70" s="65">
        <f>DATEDIF(国民健康保険税試算!$B9,数式!O$65,"Y")</f>
        <v>125</v>
      </c>
      <c r="P70" s="65">
        <f>DATEDIF(国民健康保険税試算!$B9,数式!P$65,"Y")</f>
        <v>125</v>
      </c>
    </row>
    <row r="71" spans="1:16">
      <c r="A71" s="65">
        <v>6</v>
      </c>
      <c r="B71" s="65">
        <f>DATEDIF(国民健康保険税試算!$B10,数式!B$65,"Y")</f>
        <v>125</v>
      </c>
      <c r="C71" s="65">
        <f>DATEDIF(国民健康保険税試算!$B10,数式!C$65,"Y")</f>
        <v>125</v>
      </c>
      <c r="D71" s="65">
        <f>DATEDIF(国民健康保険税試算!$B10,数式!D$65,"Y")</f>
        <v>125</v>
      </c>
      <c r="E71" s="65">
        <f>DATEDIF(国民健康保険税試算!$B10,数式!E$65,"Y")</f>
        <v>125</v>
      </c>
      <c r="F71" s="65">
        <f>DATEDIF(国民健康保険税試算!$B10,数式!F$65,"Y")</f>
        <v>125</v>
      </c>
      <c r="G71" s="65">
        <f>DATEDIF(国民健康保険税試算!$B10,数式!G$65,"Y")</f>
        <v>125</v>
      </c>
      <c r="H71" s="65">
        <f>DATEDIF(国民健康保険税試算!$B10,数式!H$65,"Y")</f>
        <v>125</v>
      </c>
      <c r="I71" s="65">
        <f>DATEDIF(国民健康保険税試算!$B10,数式!I$65,"Y")</f>
        <v>125</v>
      </c>
      <c r="J71" s="65">
        <f>DATEDIF(国民健康保険税試算!$B10,数式!J$65,"Y")</f>
        <v>125</v>
      </c>
      <c r="K71" s="65">
        <f>DATEDIF(国民健康保険税試算!$B10,数式!K$65,"Y")</f>
        <v>125</v>
      </c>
      <c r="L71" s="65">
        <f>DATEDIF(国民健康保険税試算!$B10,数式!L$65,"Y")</f>
        <v>126</v>
      </c>
      <c r="M71" s="65">
        <f>DATEDIF(国民健康保険税試算!$B10,数式!M$65,"Y")</f>
        <v>126</v>
      </c>
      <c r="N71" s="65">
        <f>DATEDIF(国民健康保険税試算!$B10,数式!N$65,"Y")</f>
        <v>126</v>
      </c>
      <c r="O71" s="65">
        <f>DATEDIF(国民健康保険税試算!$B10,数式!O$65,"Y")</f>
        <v>125</v>
      </c>
      <c r="P71" s="65">
        <f>DATEDIF(国民健康保険税試算!$B10,数式!P$65,"Y")</f>
        <v>125</v>
      </c>
    </row>
    <row r="72" spans="1:16">
      <c r="A72" s="65">
        <v>7</v>
      </c>
      <c r="B72" s="65">
        <f>DATEDIF(国民健康保険税試算!$B11,数式!B$65,"Y")</f>
        <v>125</v>
      </c>
      <c r="C72" s="65">
        <f>DATEDIF(国民健康保険税試算!$B11,数式!C$65,"Y")</f>
        <v>125</v>
      </c>
      <c r="D72" s="65">
        <f>DATEDIF(国民健康保険税試算!$B11,数式!D$65,"Y")</f>
        <v>125</v>
      </c>
      <c r="E72" s="65">
        <f>DATEDIF(国民健康保険税試算!$B11,数式!E$65,"Y")</f>
        <v>125</v>
      </c>
      <c r="F72" s="65">
        <f>DATEDIF(国民健康保険税試算!$B11,数式!F$65,"Y")</f>
        <v>125</v>
      </c>
      <c r="G72" s="65">
        <f>DATEDIF(国民健康保険税試算!$B11,数式!G$65,"Y")</f>
        <v>125</v>
      </c>
      <c r="H72" s="65">
        <f>DATEDIF(国民健康保険税試算!$B11,数式!H$65,"Y")</f>
        <v>125</v>
      </c>
      <c r="I72" s="65">
        <f>DATEDIF(国民健康保険税試算!$B11,数式!I$65,"Y")</f>
        <v>125</v>
      </c>
      <c r="J72" s="65">
        <f>DATEDIF(国民健康保険税試算!$B11,数式!J$65,"Y")</f>
        <v>125</v>
      </c>
      <c r="K72" s="65">
        <f>DATEDIF(国民健康保険税試算!$B11,数式!K$65,"Y")</f>
        <v>125</v>
      </c>
      <c r="L72" s="65">
        <f>DATEDIF(国民健康保険税試算!$B11,数式!L$65,"Y")</f>
        <v>126</v>
      </c>
      <c r="M72" s="65">
        <f>DATEDIF(国民健康保険税試算!$B11,数式!M$65,"Y")</f>
        <v>126</v>
      </c>
      <c r="N72" s="65">
        <f>DATEDIF(国民健康保険税試算!$B11,数式!N$65,"Y")</f>
        <v>126</v>
      </c>
      <c r="O72" s="65">
        <f>DATEDIF(国民健康保険税試算!$B11,数式!O$65,"Y")</f>
        <v>125</v>
      </c>
      <c r="P72" s="65">
        <f>DATEDIF(国民健康保険税試算!$B11,数式!P$65,"Y")</f>
        <v>125</v>
      </c>
    </row>
    <row r="73" spans="1:16">
      <c r="A73" s="65" t="s">
        <v>47</v>
      </c>
      <c r="B73" s="65">
        <f>DATEDIF(国民健康保険税試算!$B14,数式!B$65,"Y")</f>
        <v>125</v>
      </c>
      <c r="C73" s="65">
        <f>DATEDIF(国民健康保険税試算!$B14,数式!C$65,"Y")</f>
        <v>125</v>
      </c>
      <c r="D73" s="65">
        <f>DATEDIF(国民健康保険税試算!$B14,数式!D$65,"Y")</f>
        <v>125</v>
      </c>
      <c r="E73" s="65">
        <f>DATEDIF(国民健康保険税試算!$B14,数式!E$65,"Y")</f>
        <v>125</v>
      </c>
      <c r="F73" s="65">
        <f>DATEDIF(国民健康保険税試算!$B14,数式!F$65,"Y")</f>
        <v>125</v>
      </c>
      <c r="G73" s="65">
        <f>DATEDIF(国民健康保険税試算!$B14,数式!G$65,"Y")</f>
        <v>125</v>
      </c>
      <c r="H73" s="65">
        <f>DATEDIF(国民健康保険税試算!$B14,数式!H$65,"Y")</f>
        <v>125</v>
      </c>
      <c r="I73" s="65">
        <f>DATEDIF(国民健康保険税試算!$B14,数式!I$65,"Y")</f>
        <v>125</v>
      </c>
      <c r="J73" s="65">
        <f>DATEDIF(国民健康保険税試算!$B14,数式!J$65,"Y")</f>
        <v>125</v>
      </c>
      <c r="K73" s="65">
        <f>DATEDIF(国民健康保険税試算!$B14,数式!K$65,"Y")</f>
        <v>125</v>
      </c>
      <c r="L73" s="65">
        <f>DATEDIF(国民健康保険税試算!$B14,数式!L$65,"Y")</f>
        <v>126</v>
      </c>
      <c r="M73" s="65">
        <f>DATEDIF(国民健康保険税試算!$B14,数式!M$65,"Y")</f>
        <v>126</v>
      </c>
      <c r="N73" s="65">
        <f>DATEDIF(国民健康保険税試算!$B14,数式!N$65,"Y")</f>
        <v>126</v>
      </c>
      <c r="O73" s="65">
        <f>DATEDIF(国民健康保険税試算!$B14,数式!O$65,"Y")</f>
        <v>125</v>
      </c>
      <c r="P73" s="65">
        <f>DATEDIF(国民健康保険税試算!$B12,数式!P$65,"Y")</f>
        <v>125</v>
      </c>
    </row>
    <row r="75" spans="1:16">
      <c r="A75" s="58" t="s">
        <v>78</v>
      </c>
    </row>
    <row r="76" spans="1:16">
      <c r="A76" s="65">
        <v>1</v>
      </c>
      <c r="B76" s="65">
        <f>IF(国民健康保険税試算!$B5="",0,IF(B66&gt;=75,"4",(IF(B66&gt;=65,"3",(IF(B66&gt;=40,"2","1"))))))</f>
        <v>0</v>
      </c>
      <c r="C76" s="65">
        <f>IF(国民健康保険税試算!$B5="",0,IF(C66&gt;=75,"4",(IF(C66&gt;=65,"3",(IF(C66&gt;=40,"2","1"))))))</f>
        <v>0</v>
      </c>
      <c r="D76" s="65">
        <f>IF(国民健康保険税試算!$B5="",0,IF(D66&gt;=75,"4",(IF(D66&gt;=65,"3",(IF(D66&gt;=40,"2","1"))))))</f>
        <v>0</v>
      </c>
      <c r="E76" s="65">
        <f>IF(国民健康保険税試算!$B5="",0,IF(E66&gt;=75,"4",(IF(E66&gt;=65,"3",(IF(E66&gt;=40,"2","1"))))))</f>
        <v>0</v>
      </c>
      <c r="F76" s="65">
        <f>IF(国民健康保険税試算!$B5="",0,IF(F66&gt;=75,"4",(IF(F66&gt;=65,"3",(IF(F66&gt;=40,"2","1"))))))</f>
        <v>0</v>
      </c>
      <c r="G76" s="65">
        <f>IF(国民健康保険税試算!$B5="",0,IF(G66&gt;=75,"4",(IF(G66&gt;=65,"3",(IF(G66&gt;=40,"2","1"))))))</f>
        <v>0</v>
      </c>
      <c r="H76" s="65">
        <f>IF(国民健康保険税試算!$B5="",0,IF(H66&gt;=75,"4",(IF(H66&gt;=65,"3",(IF(H66&gt;=40,"2","1"))))))</f>
        <v>0</v>
      </c>
      <c r="I76" s="65">
        <f>IF(国民健康保険税試算!$B5="",0,IF(I66&gt;=75,"4",(IF(I66&gt;=65,"3",(IF(I66&gt;=40,"2","1"))))))</f>
        <v>0</v>
      </c>
      <c r="J76" s="65">
        <f>IF(国民健康保険税試算!$B5="",0,IF(J66&gt;=75,"4",(IF(J66&gt;=65,"3",(IF(J66&gt;=40,"2","1"))))))</f>
        <v>0</v>
      </c>
      <c r="K76" s="65">
        <f>IF(国民健康保険税試算!$B5="",0,IF(K66&gt;=75,"4",(IF(K66&gt;=65,"3",(IF(K66&gt;=40,"2","1"))))))</f>
        <v>0</v>
      </c>
      <c r="L76" s="65">
        <f>IF(国民健康保険税試算!$B5="",0,IF(L66&gt;=75,"4",(IF(L66&gt;=65,"3",(IF(L66&gt;=40,"2","1"))))))</f>
        <v>0</v>
      </c>
      <c r="M76" s="65">
        <f>IF(国民健康保険税試算!$B5="",0,IF(M66&gt;=75,"4",(IF(M66&gt;=65,"3",(IF(M66&gt;=40,"2","1"))))))</f>
        <v>0</v>
      </c>
      <c r="N76" s="65">
        <f>IF(国民健康保険税試算!$B5="",0,IF(N66&gt;=75,"4",(IF(N66&gt;=65,"3",(IF(N66&gt;=40,"2","1"))))))</f>
        <v>0</v>
      </c>
    </row>
    <row r="77" spans="1:16">
      <c r="A77" s="65">
        <v>2</v>
      </c>
      <c r="B77" s="65">
        <f>IF(国民健康保険税試算!$B6="",0,IF(B67&gt;=75,"4",(IF(B67&gt;=65,"3",(IF(B67&gt;=40,"2","1"))))))</f>
        <v>0</v>
      </c>
      <c r="C77" s="65">
        <f>IF(国民健康保険税試算!$B6="",0,IF(C67&gt;=75,"4",(IF(C67&gt;=65,"3",(IF(C67&gt;=40,"2","1"))))))</f>
        <v>0</v>
      </c>
      <c r="D77" s="65">
        <f>IF(国民健康保険税試算!$B6="",0,IF(D67&gt;=75,"4",(IF(D67&gt;=65,"3",(IF(D67&gt;=40,"2","1"))))))</f>
        <v>0</v>
      </c>
      <c r="E77" s="65">
        <f>IF(国民健康保険税試算!$B6="",0,IF(E67&gt;=75,"4",(IF(E67&gt;=65,"3",(IF(E67&gt;=40,"2","1"))))))</f>
        <v>0</v>
      </c>
      <c r="F77" s="65">
        <f>IF(国民健康保険税試算!$B6="",0,IF(F67&gt;=75,"4",(IF(F67&gt;=65,"3",(IF(F67&gt;=40,"2","1"))))))</f>
        <v>0</v>
      </c>
      <c r="G77" s="65">
        <f>IF(国民健康保険税試算!$B6="",0,IF(G67&gt;=75,"4",(IF(G67&gt;=65,"3",(IF(G67&gt;=40,"2","1"))))))</f>
        <v>0</v>
      </c>
      <c r="H77" s="65">
        <f>IF(国民健康保険税試算!$B6="",0,IF(H67&gt;=75,"4",(IF(H67&gt;=65,"3",(IF(H67&gt;=40,"2","1"))))))</f>
        <v>0</v>
      </c>
      <c r="I77" s="65">
        <f>IF(国民健康保険税試算!$B6="",0,IF(I67&gt;=75,"4",(IF(I67&gt;=65,"3",(IF(I67&gt;=40,"2","1"))))))</f>
        <v>0</v>
      </c>
      <c r="J77" s="65">
        <f>IF(国民健康保険税試算!$B6="",0,IF(J67&gt;=75,"4",(IF(J67&gt;=65,"3",(IF(J67&gt;=40,"2","1"))))))</f>
        <v>0</v>
      </c>
      <c r="K77" s="65">
        <f>IF(国民健康保険税試算!$B6="",0,IF(K67&gt;=75,"4",(IF(K67&gt;=65,"3",(IF(K67&gt;=40,"2","1"))))))</f>
        <v>0</v>
      </c>
      <c r="L77" s="65">
        <f>IF(国民健康保険税試算!$B6="",0,IF(L67&gt;=75,"4",(IF(L67&gt;=65,"3",(IF(L67&gt;=40,"2","1"))))))</f>
        <v>0</v>
      </c>
      <c r="M77" s="65">
        <f>IF(国民健康保険税試算!$B6="",0,IF(M67&gt;=75,"4",(IF(M67&gt;=65,"3",(IF(M67&gt;=40,"2","1"))))))</f>
        <v>0</v>
      </c>
      <c r="N77" s="65">
        <f>IF(国民健康保険税試算!$B6="",0,IF(N67&gt;=75,"4",(IF(N67&gt;=65,"3",(IF(N67&gt;=40,"2","1"))))))</f>
        <v>0</v>
      </c>
    </row>
    <row r="78" spans="1:16">
      <c r="A78" s="65">
        <v>3</v>
      </c>
      <c r="B78" s="65">
        <f>IF(国民健康保険税試算!$B7="",0,IF(B68&gt;=75,"4",(IF(B68&gt;=65,"3",(IF(B68&gt;=40,"2","1"))))))</f>
        <v>0</v>
      </c>
      <c r="C78" s="65">
        <f>IF(国民健康保険税試算!$B7="",0,IF(C68&gt;=75,"4",(IF(C68&gt;=65,"3",(IF(C68&gt;=40,"2","1"))))))</f>
        <v>0</v>
      </c>
      <c r="D78" s="65">
        <f>IF(国民健康保険税試算!$B7="",0,IF(D68&gt;=75,"4",(IF(D68&gt;=65,"3",(IF(D68&gt;=40,"2","1"))))))</f>
        <v>0</v>
      </c>
      <c r="E78" s="65">
        <f>IF(国民健康保険税試算!$B7="",0,IF(E68&gt;=75,"4",(IF(E68&gt;=65,"3",(IF(E68&gt;=40,"2","1"))))))</f>
        <v>0</v>
      </c>
      <c r="F78" s="65">
        <f>IF(国民健康保険税試算!$B7="",0,IF(F68&gt;=75,"4",(IF(F68&gt;=65,"3",(IF(F68&gt;=40,"2","1"))))))</f>
        <v>0</v>
      </c>
      <c r="G78" s="65">
        <f>IF(国民健康保険税試算!$B7="",0,IF(G68&gt;=75,"4",(IF(G68&gt;=65,"3",(IF(G68&gt;=40,"2","1"))))))</f>
        <v>0</v>
      </c>
      <c r="H78" s="65">
        <f>IF(国民健康保険税試算!$B7="",0,IF(H68&gt;=75,"4",(IF(H68&gt;=65,"3",(IF(H68&gt;=40,"2","1"))))))</f>
        <v>0</v>
      </c>
      <c r="I78" s="65">
        <f>IF(国民健康保険税試算!$B7="",0,IF(I68&gt;=75,"4",(IF(I68&gt;=65,"3",(IF(I68&gt;=40,"2","1"))))))</f>
        <v>0</v>
      </c>
      <c r="J78" s="65">
        <f>IF(国民健康保険税試算!$B7="",0,IF(J68&gt;=75,"4",(IF(J68&gt;=65,"3",(IF(J68&gt;=40,"2","1"))))))</f>
        <v>0</v>
      </c>
      <c r="K78" s="65">
        <f>IF(国民健康保険税試算!$B7="",0,IF(K68&gt;=75,"4",(IF(K68&gt;=65,"3",(IF(K68&gt;=40,"2","1"))))))</f>
        <v>0</v>
      </c>
      <c r="L78" s="65">
        <f>IF(国民健康保険税試算!$B7="",0,IF(L68&gt;=75,"4",(IF(L68&gt;=65,"3",(IF(L68&gt;=40,"2","1"))))))</f>
        <v>0</v>
      </c>
      <c r="M78" s="65">
        <f>IF(国民健康保険税試算!$B7="",0,IF(M68&gt;=75,"4",(IF(M68&gt;=65,"3",(IF(M68&gt;=40,"2","1"))))))</f>
        <v>0</v>
      </c>
      <c r="N78" s="65">
        <f>IF(国民健康保険税試算!$B7="",0,IF(N68&gt;=75,"4",(IF(N68&gt;=65,"3",(IF(N68&gt;=40,"2","1"))))))</f>
        <v>0</v>
      </c>
    </row>
    <row r="79" spans="1:16">
      <c r="A79" s="65">
        <v>4</v>
      </c>
      <c r="B79" s="65">
        <f>IF(国民健康保険税試算!$B8="",0,IF(B69&gt;=75,"4",(IF(B69&gt;=65,"3",(IF(B69&gt;=40,"2","1"))))))</f>
        <v>0</v>
      </c>
      <c r="C79" s="65">
        <f>IF(国民健康保険税試算!$B8="",0,IF(C69&gt;=75,"4",(IF(C69&gt;=65,"3",(IF(C69&gt;=40,"2","1"))))))</f>
        <v>0</v>
      </c>
      <c r="D79" s="65">
        <f>IF(国民健康保険税試算!$B8="",0,IF(D69&gt;=75,"4",(IF(D69&gt;=65,"3",(IF(D69&gt;=40,"2","1"))))))</f>
        <v>0</v>
      </c>
      <c r="E79" s="65">
        <f>IF(国民健康保険税試算!$B8="",0,IF(E69&gt;=75,"4",(IF(E69&gt;=65,"3",(IF(E69&gt;=40,"2","1"))))))</f>
        <v>0</v>
      </c>
      <c r="F79" s="65">
        <f>IF(国民健康保険税試算!$B8="",0,IF(F69&gt;=75,"4",(IF(F69&gt;=65,"3",(IF(F69&gt;=40,"2","1"))))))</f>
        <v>0</v>
      </c>
      <c r="G79" s="65">
        <f>IF(国民健康保険税試算!$B8="",0,IF(G69&gt;=75,"4",(IF(G69&gt;=65,"3",(IF(G69&gt;=40,"2","1"))))))</f>
        <v>0</v>
      </c>
      <c r="H79" s="65">
        <f>IF(国民健康保険税試算!$B8="",0,IF(H69&gt;=75,"4",(IF(H69&gt;=65,"3",(IF(H69&gt;=40,"2","1"))))))</f>
        <v>0</v>
      </c>
      <c r="I79" s="65">
        <f>IF(国民健康保険税試算!$B8="",0,IF(I69&gt;=75,"4",(IF(I69&gt;=65,"3",(IF(I69&gt;=40,"2","1"))))))</f>
        <v>0</v>
      </c>
      <c r="J79" s="65">
        <f>IF(国民健康保険税試算!$B8="",0,IF(J69&gt;=75,"4",(IF(J69&gt;=65,"3",(IF(J69&gt;=40,"2","1"))))))</f>
        <v>0</v>
      </c>
      <c r="K79" s="65">
        <f>IF(国民健康保険税試算!$B8="",0,IF(K69&gt;=75,"4",(IF(K69&gt;=65,"3",(IF(K69&gt;=40,"2","1"))))))</f>
        <v>0</v>
      </c>
      <c r="L79" s="65">
        <f>IF(国民健康保険税試算!$B8="",0,IF(L69&gt;=75,"4",(IF(L69&gt;=65,"3",(IF(L69&gt;=40,"2","1"))))))</f>
        <v>0</v>
      </c>
      <c r="M79" s="65">
        <f>IF(国民健康保険税試算!$B8="",0,IF(M69&gt;=75,"4",(IF(M69&gt;=65,"3",(IF(M69&gt;=40,"2","1"))))))</f>
        <v>0</v>
      </c>
      <c r="N79" s="65">
        <f>IF(国民健康保険税試算!$B8="",0,IF(N69&gt;=75,"4",(IF(N69&gt;=65,"3",(IF(N69&gt;=40,"2","1"))))))</f>
        <v>0</v>
      </c>
    </row>
    <row r="80" spans="1:16">
      <c r="A80" s="65">
        <v>5</v>
      </c>
      <c r="B80" s="65">
        <f>IF(国民健康保険税試算!$B9="",0,IF(B70&gt;=75,"4",(IF(B70&gt;=65,"3",(IF(B70&gt;=40,"2","1"))))))</f>
        <v>0</v>
      </c>
      <c r="C80" s="65">
        <f>IF(国民健康保険税試算!$B9="",0,IF(C70&gt;=75,"4",(IF(C70&gt;=65,"3",(IF(C70&gt;=40,"2","1"))))))</f>
        <v>0</v>
      </c>
      <c r="D80" s="65">
        <f>IF(国民健康保険税試算!$B9="",0,IF(D70&gt;=75,"4",(IF(D70&gt;=65,"3",(IF(D70&gt;=40,"2","1"))))))</f>
        <v>0</v>
      </c>
      <c r="E80" s="65">
        <f>IF(国民健康保険税試算!$B9="",0,IF(E70&gt;=75,"4",(IF(E70&gt;=65,"3",(IF(E70&gt;=40,"2","1"))))))</f>
        <v>0</v>
      </c>
      <c r="F80" s="65">
        <f>IF(国民健康保険税試算!$B9="",0,IF(F70&gt;=75,"4",(IF(F70&gt;=65,"3",(IF(F70&gt;=40,"2","1"))))))</f>
        <v>0</v>
      </c>
      <c r="G80" s="65">
        <f>IF(国民健康保険税試算!$B9="",0,IF(G70&gt;=75,"4",(IF(G70&gt;=65,"3",(IF(G70&gt;=40,"2","1"))))))</f>
        <v>0</v>
      </c>
      <c r="H80" s="65">
        <f>IF(国民健康保険税試算!$B9="",0,IF(H70&gt;=75,"4",(IF(H70&gt;=65,"3",(IF(H70&gt;=40,"2","1"))))))</f>
        <v>0</v>
      </c>
      <c r="I80" s="65">
        <f>IF(国民健康保険税試算!$B9="",0,IF(I70&gt;=75,"4",(IF(I70&gt;=65,"3",(IF(I70&gt;=40,"2","1"))))))</f>
        <v>0</v>
      </c>
      <c r="J80" s="65">
        <f>IF(国民健康保険税試算!$B9="",0,IF(J70&gt;=75,"4",(IF(J70&gt;=65,"3",(IF(J70&gt;=40,"2","1"))))))</f>
        <v>0</v>
      </c>
      <c r="K80" s="65">
        <f>IF(国民健康保険税試算!$B9="",0,IF(K70&gt;=75,"4",(IF(K70&gt;=65,"3",(IF(K70&gt;=40,"2","1"))))))</f>
        <v>0</v>
      </c>
      <c r="L80" s="65">
        <f>IF(国民健康保険税試算!$B9="",0,IF(L70&gt;=75,"4",(IF(L70&gt;=65,"3",(IF(L70&gt;=40,"2","1"))))))</f>
        <v>0</v>
      </c>
      <c r="M80" s="65">
        <f>IF(国民健康保険税試算!$B9="",0,IF(M70&gt;=75,"4",(IF(M70&gt;=65,"3",(IF(M70&gt;=40,"2","1"))))))</f>
        <v>0</v>
      </c>
      <c r="N80" s="65">
        <f>IF(国民健康保険税試算!$B9="",0,IF(N70&gt;=75,"4",(IF(N70&gt;=65,"3",(IF(N70&gt;=40,"2","1"))))))</f>
        <v>0</v>
      </c>
    </row>
    <row r="81" spans="1:14">
      <c r="A81" s="65">
        <v>6</v>
      </c>
      <c r="B81" s="65">
        <f>IF(国民健康保険税試算!$B10="",0,IF(B71&gt;=75,"4",(IF(B71&gt;=65,"3",(IF(B71&gt;=40,"2","1"))))))</f>
        <v>0</v>
      </c>
      <c r="C81" s="65">
        <f>IF(国民健康保険税試算!$B10="",0,IF(C71&gt;=75,"4",(IF(C71&gt;=65,"3",(IF(C71&gt;=40,"2","1"))))))</f>
        <v>0</v>
      </c>
      <c r="D81" s="65">
        <f>IF(国民健康保険税試算!$B10="",0,IF(D71&gt;=75,"4",(IF(D71&gt;=65,"3",(IF(D71&gt;=40,"2","1"))))))</f>
        <v>0</v>
      </c>
      <c r="E81" s="65">
        <f>IF(国民健康保険税試算!$B10="",0,IF(E71&gt;=75,"4",(IF(E71&gt;=65,"3",(IF(E71&gt;=40,"2","1"))))))</f>
        <v>0</v>
      </c>
      <c r="F81" s="65">
        <f>IF(国民健康保険税試算!$B10="",0,IF(F71&gt;=75,"4",(IF(F71&gt;=65,"3",(IF(F71&gt;=40,"2","1"))))))</f>
        <v>0</v>
      </c>
      <c r="G81" s="65">
        <f>IF(国民健康保険税試算!$B10="",0,IF(G71&gt;=75,"4",(IF(G71&gt;=65,"3",(IF(G71&gt;=40,"2","1"))))))</f>
        <v>0</v>
      </c>
      <c r="H81" s="65">
        <f>IF(国民健康保険税試算!$B10="",0,IF(H71&gt;=75,"4",(IF(H71&gt;=65,"3",(IF(H71&gt;=40,"2","1"))))))</f>
        <v>0</v>
      </c>
      <c r="I81" s="65">
        <f>IF(国民健康保険税試算!$B10="",0,IF(I71&gt;=75,"4",(IF(I71&gt;=65,"3",(IF(I71&gt;=40,"2","1"))))))</f>
        <v>0</v>
      </c>
      <c r="J81" s="65">
        <f>IF(国民健康保険税試算!$B10="",0,IF(J71&gt;=75,"4",(IF(J71&gt;=65,"3",(IF(J71&gt;=40,"2","1"))))))</f>
        <v>0</v>
      </c>
      <c r="K81" s="65">
        <f>IF(国民健康保険税試算!$B10="",0,IF(K71&gt;=75,"4",(IF(K71&gt;=65,"3",(IF(K71&gt;=40,"2","1"))))))</f>
        <v>0</v>
      </c>
      <c r="L81" s="65">
        <f>IF(国民健康保険税試算!$B10="",0,IF(L71&gt;=75,"4",(IF(L71&gt;=65,"3",(IF(L71&gt;=40,"2","1"))))))</f>
        <v>0</v>
      </c>
      <c r="M81" s="65">
        <f>IF(国民健康保険税試算!$B10="",0,IF(M71&gt;=75,"4",(IF(M71&gt;=65,"3",(IF(M71&gt;=40,"2","1"))))))</f>
        <v>0</v>
      </c>
      <c r="N81" s="65">
        <f>IF(国民健康保険税試算!$B10="",0,IF(N71&gt;=75,"4",(IF(N71&gt;=65,"3",(IF(N71&gt;=40,"2","1"))))))</f>
        <v>0</v>
      </c>
    </row>
    <row r="82" spans="1:14">
      <c r="A82" s="65">
        <v>7</v>
      </c>
      <c r="B82" s="65">
        <f>IF(国民健康保険税試算!$B11="",0,IF(B72&gt;=75,"4",(IF(B72&gt;=65,"3",(IF(B72&gt;=40,"2","1"))))))</f>
        <v>0</v>
      </c>
      <c r="C82" s="65">
        <f>IF(国民健康保険税試算!$B11="",0,IF(C72&gt;=75,"4",(IF(C72&gt;=65,"3",(IF(C72&gt;=40,"2","1"))))))</f>
        <v>0</v>
      </c>
      <c r="D82" s="65">
        <f>IF(国民健康保険税試算!$B11="",0,IF(D72&gt;=75,"4",(IF(D72&gt;=65,"3",(IF(D72&gt;=40,"2","1"))))))</f>
        <v>0</v>
      </c>
      <c r="E82" s="65">
        <f>IF(国民健康保険税試算!$B11="",0,IF(E72&gt;=75,"4",(IF(E72&gt;=65,"3",(IF(E72&gt;=40,"2","1"))))))</f>
        <v>0</v>
      </c>
      <c r="F82" s="65">
        <f>IF(国民健康保険税試算!$B11="",0,IF(F72&gt;=75,"4",(IF(F72&gt;=65,"3",(IF(F72&gt;=40,"2","1"))))))</f>
        <v>0</v>
      </c>
      <c r="G82" s="65">
        <f>IF(国民健康保険税試算!$B11="",0,IF(G72&gt;=75,"4",(IF(G72&gt;=65,"3",(IF(G72&gt;=40,"2","1"))))))</f>
        <v>0</v>
      </c>
      <c r="H82" s="65">
        <f>IF(国民健康保険税試算!$B11="",0,IF(H72&gt;=75,"4",(IF(H72&gt;=65,"3",(IF(H72&gt;=40,"2","1"))))))</f>
        <v>0</v>
      </c>
      <c r="I82" s="65">
        <f>IF(国民健康保険税試算!$B11="",0,IF(I72&gt;=75,"4",(IF(I72&gt;=65,"3",(IF(I72&gt;=40,"2","1"))))))</f>
        <v>0</v>
      </c>
      <c r="J82" s="65">
        <f>IF(国民健康保険税試算!$B11="",0,IF(J72&gt;=75,"4",(IF(J72&gt;=65,"3",(IF(J72&gt;=40,"2","1"))))))</f>
        <v>0</v>
      </c>
      <c r="K82" s="65">
        <f>IF(国民健康保険税試算!$B11="",0,IF(K72&gt;=75,"4",(IF(K72&gt;=65,"3",(IF(K72&gt;=40,"2","1"))))))</f>
        <v>0</v>
      </c>
      <c r="L82" s="65">
        <f>IF(国民健康保険税試算!$B11="",0,IF(L72&gt;=75,"4",(IF(L72&gt;=65,"3",(IF(L72&gt;=40,"2","1"))))))</f>
        <v>0</v>
      </c>
      <c r="M82" s="65">
        <f>IF(国民健康保険税試算!$B11="",0,IF(M72&gt;=75,"4",(IF(M72&gt;=65,"3",(IF(M72&gt;=40,"2","1"))))))</f>
        <v>0</v>
      </c>
      <c r="N82" s="65">
        <f>IF(国民健康保険税試算!$B11="",0,IF(N72&gt;=75,"4",(IF(N72&gt;=65,"3",(IF(N72&gt;=40,"2","1"))))))</f>
        <v>0</v>
      </c>
    </row>
    <row r="83" spans="1:14">
      <c r="A83" s="65" t="s">
        <v>47</v>
      </c>
      <c r="B83" s="65">
        <f>IF(国民健康保険税試算!$B14="",0,IF(B73&gt;=75,"4",(IF(B73&gt;=65,"3",(IF(B73&gt;=40,"2","1"))))))</f>
        <v>0</v>
      </c>
      <c r="C83" s="65">
        <f>IF(国民健康保険税試算!$B14="",0,IF(C73&gt;=75,"4",(IF(C73&gt;=65,"3",(IF(C73&gt;=40,"2","1"))))))</f>
        <v>0</v>
      </c>
      <c r="D83" s="65">
        <f>IF(国民健康保険税試算!$B14="",0,IF(D73&gt;=75,"4",(IF(D73&gt;=65,"3",(IF(D73&gt;=40,"2","1"))))))</f>
        <v>0</v>
      </c>
      <c r="E83" s="65">
        <f>IF(国民健康保険税試算!$B14="",0,IF(E73&gt;=75,"4",(IF(E73&gt;=65,"3",(IF(E73&gt;=40,"2","1"))))))</f>
        <v>0</v>
      </c>
      <c r="F83" s="65">
        <f>IF(国民健康保険税試算!$B14="",0,IF(F73&gt;=75,"4",(IF(F73&gt;=65,"3",(IF(F73&gt;=40,"2","1"))))))</f>
        <v>0</v>
      </c>
      <c r="G83" s="65">
        <f>IF(国民健康保険税試算!$B14="",0,IF(G73&gt;=75,"4",(IF(G73&gt;=65,"3",(IF(G73&gt;=40,"2","1"))))))</f>
        <v>0</v>
      </c>
      <c r="H83" s="65">
        <f>IF(国民健康保険税試算!$B14="",0,IF(H73&gt;=75,"4",(IF(H73&gt;=65,"3",(IF(H73&gt;=40,"2","1"))))))</f>
        <v>0</v>
      </c>
      <c r="I83" s="65">
        <f>IF(国民健康保険税試算!$B14="",0,IF(I73&gt;=75,"4",(IF(I73&gt;=65,"3",(IF(I73&gt;=40,"2","1"))))))</f>
        <v>0</v>
      </c>
      <c r="J83" s="65">
        <f>IF(国民健康保険税試算!$B14="",0,IF(J73&gt;=75,"4",(IF(J73&gt;=65,"3",(IF(J73&gt;=40,"2","1"))))))</f>
        <v>0</v>
      </c>
      <c r="K83" s="65">
        <f>IF(国民健康保険税試算!$B14="",0,IF(K73&gt;=75,"4",(IF(K73&gt;=65,"3",(IF(K73&gt;=40,"2","1"))))))</f>
        <v>0</v>
      </c>
      <c r="L83" s="65">
        <f>IF(国民健康保険税試算!$B14="",0,IF(L73&gt;=75,"4",(IF(L73&gt;=65,"3",(IF(L73&gt;=40,"2","1"))))))</f>
        <v>0</v>
      </c>
      <c r="M83" s="65">
        <f>IF(国民健康保険税試算!$B14="",0,IF(M73&gt;=75,"4",(IF(M73&gt;=65,"3",(IF(M73&gt;=40,"2","1"))))))</f>
        <v>0</v>
      </c>
      <c r="N83" s="65">
        <f>IF(国民健康保険税試算!$B14="",0,IF(N73&gt;=75,"4",(IF(N73&gt;=65,"3",(IF(N73&gt;=40,"2","1"))))))</f>
        <v>0</v>
      </c>
    </row>
    <row r="85" spans="1:14">
      <c r="A85" s="58" t="s">
        <v>118</v>
      </c>
    </row>
    <row r="86" spans="1:14">
      <c r="A86" s="207" t="s">
        <v>119</v>
      </c>
      <c r="B86" s="208"/>
      <c r="C86" s="124" t="s">
        <v>126</v>
      </c>
      <c r="D86" s="214" t="s">
        <v>120</v>
      </c>
      <c r="E86" s="214"/>
      <c r="F86" s="214"/>
      <c r="G86" s="214"/>
      <c r="H86" s="214"/>
      <c r="I86" s="214"/>
      <c r="J86" s="214"/>
    </row>
    <row r="87" spans="1:14">
      <c r="A87" s="207" t="s">
        <v>121</v>
      </c>
      <c r="B87" s="208"/>
      <c r="C87" s="125" t="e">
        <f>IF(M13&gt;0,1,0)</f>
        <v>#N/A</v>
      </c>
      <c r="D87" s="206" t="s">
        <v>122</v>
      </c>
      <c r="E87" s="206"/>
      <c r="F87" s="206"/>
      <c r="G87" s="206"/>
      <c r="H87" s="206"/>
      <c r="I87" s="206"/>
      <c r="J87" s="206"/>
    </row>
    <row r="88" spans="1:14">
      <c r="A88" s="207" t="s">
        <v>123</v>
      </c>
      <c r="B88" s="208"/>
      <c r="C88" s="125" t="e">
        <f>IF(SUM(AJ3:AL9)&gt;0,1,0)</f>
        <v>#N/A</v>
      </c>
      <c r="D88" s="206" t="s">
        <v>133</v>
      </c>
      <c r="E88" s="206"/>
      <c r="F88" s="206"/>
      <c r="G88" s="206"/>
      <c r="H88" s="206"/>
      <c r="I88" s="206"/>
      <c r="J88" s="206"/>
    </row>
    <row r="89" spans="1:14">
      <c r="A89" s="207" t="s">
        <v>124</v>
      </c>
      <c r="B89" s="208"/>
      <c r="C89" s="125">
        <f>IF(COUNTIF(B76:N82,4)&gt;0,1,0)</f>
        <v>0</v>
      </c>
      <c r="D89" s="206" t="s">
        <v>125</v>
      </c>
      <c r="E89" s="206"/>
      <c r="F89" s="206"/>
      <c r="G89" s="206"/>
      <c r="H89" s="206"/>
      <c r="I89" s="206"/>
      <c r="J89" s="206"/>
    </row>
  </sheetData>
  <sheetProtection password="E960" sheet="1" objects="1" scenarios="1"/>
  <mergeCells count="14">
    <mergeCell ref="AG1:AI1"/>
    <mergeCell ref="AJ1:AL1"/>
    <mergeCell ref="AF1:AF2"/>
    <mergeCell ref="D86:J86"/>
    <mergeCell ref="D87:J87"/>
    <mergeCell ref="C41:G41"/>
    <mergeCell ref="C52:G52"/>
    <mergeCell ref="C30:M30"/>
    <mergeCell ref="D88:J88"/>
    <mergeCell ref="D89:J89"/>
    <mergeCell ref="A86:B86"/>
    <mergeCell ref="A87:B87"/>
    <mergeCell ref="A88:B88"/>
    <mergeCell ref="A89:B89"/>
  </mergeCells>
  <phoneticPr fontId="1"/>
  <pageMargins left="0.7" right="0.7" top="0.75" bottom="0.75" header="0.3" footer="0.3"/>
  <pageSetup paperSize="8"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activeCell="E10" sqref="E10"/>
    </sheetView>
  </sheetViews>
  <sheetFormatPr defaultColWidth="18.25" defaultRowHeight="15.75" customHeight="1"/>
  <cols>
    <col min="1" max="1" width="11.625" style="51" bestFit="1" customWidth="1"/>
    <col min="2" max="2" width="12.5" style="51" bestFit="1" customWidth="1"/>
    <col min="3" max="4" width="12.625" style="51" bestFit="1" customWidth="1"/>
    <col min="5" max="5" width="20.5" style="51" bestFit="1" customWidth="1"/>
    <col min="6" max="6" width="18.25" style="57" customWidth="1"/>
    <col min="7" max="7" width="20.5" style="51" bestFit="1" customWidth="1"/>
    <col min="8" max="16384" width="18.25" style="51"/>
  </cols>
  <sheetData>
    <row r="1" spans="1:13" ht="15.75" customHeight="1">
      <c r="A1" s="51" t="s">
        <v>62</v>
      </c>
      <c r="F1" s="51"/>
    </row>
    <row r="2" spans="1:13" ht="15.75" customHeight="1">
      <c r="A2" s="60">
        <v>44652</v>
      </c>
      <c r="F2" s="51"/>
    </row>
    <row r="3" spans="1:13" ht="15.75" customHeight="1">
      <c r="A3" s="61">
        <v>45748</v>
      </c>
      <c r="F3" s="51"/>
    </row>
    <row r="4" spans="1:13" ht="15.75" customHeight="1">
      <c r="A4" s="59"/>
      <c r="B4" s="59"/>
      <c r="C4" s="59"/>
      <c r="D4" s="59"/>
      <c r="E4" s="59"/>
      <c r="F4" s="59"/>
      <c r="G4" s="59"/>
      <c r="H4" s="59"/>
      <c r="I4" s="59"/>
      <c r="J4" s="59"/>
      <c r="K4" s="59"/>
      <c r="L4" s="59"/>
      <c r="M4" s="59"/>
    </row>
    <row r="5" spans="1:13" ht="15.75" customHeight="1">
      <c r="A5" s="51" t="s">
        <v>71</v>
      </c>
    </row>
    <row r="6" spans="1:13" ht="42.75">
      <c r="A6" s="49" t="s">
        <v>45</v>
      </c>
      <c r="B6" s="62" t="s">
        <v>115</v>
      </c>
      <c r="C6" s="62" t="s">
        <v>116</v>
      </c>
      <c r="D6" s="62" t="s">
        <v>117</v>
      </c>
      <c r="E6" s="62" t="s">
        <v>77</v>
      </c>
      <c r="F6" s="51"/>
    </row>
    <row r="7" spans="1:13" ht="15.75" customHeight="1">
      <c r="A7" s="52">
        <v>430000</v>
      </c>
      <c r="B7" s="52">
        <v>430000</v>
      </c>
      <c r="C7" s="52">
        <v>305000</v>
      </c>
      <c r="D7" s="52">
        <v>560000</v>
      </c>
      <c r="E7" s="52">
        <v>150000</v>
      </c>
      <c r="F7" s="51"/>
    </row>
    <row r="9" spans="1:13" ht="15.75" customHeight="1">
      <c r="B9" s="49" t="s">
        <v>39</v>
      </c>
      <c r="C9" s="49" t="s">
        <v>46</v>
      </c>
      <c r="D9" s="49" t="s">
        <v>44</v>
      </c>
      <c r="F9" s="51"/>
    </row>
    <row r="10" spans="1:13" ht="15.75" customHeight="1">
      <c r="A10" s="63" t="s">
        <v>74</v>
      </c>
      <c r="B10" s="50">
        <v>7.4399999999999994E-2</v>
      </c>
      <c r="C10" s="54">
        <v>30600</v>
      </c>
      <c r="D10" s="52">
        <v>650000</v>
      </c>
      <c r="F10" s="51"/>
    </row>
    <row r="11" spans="1:13" ht="15.75" customHeight="1">
      <c r="A11" s="63" t="s">
        <v>75</v>
      </c>
      <c r="B11" s="50">
        <v>2.6499999999999999E-2</v>
      </c>
      <c r="C11" s="54">
        <v>14000</v>
      </c>
      <c r="D11" s="52">
        <v>240000</v>
      </c>
      <c r="F11" s="51"/>
    </row>
    <row r="12" spans="1:13" ht="15.75" customHeight="1">
      <c r="A12" s="63" t="s">
        <v>76</v>
      </c>
      <c r="B12" s="50">
        <v>2.3099999999999999E-2</v>
      </c>
      <c r="C12" s="52">
        <v>15400</v>
      </c>
      <c r="D12" s="52">
        <v>170000</v>
      </c>
      <c r="F12" s="51"/>
    </row>
    <row r="13" spans="1:13" ht="15.75" customHeight="1">
      <c r="A13" s="53"/>
      <c r="B13" s="55"/>
      <c r="C13" s="56"/>
      <c r="F13" s="51"/>
    </row>
    <row r="14" spans="1:13" ht="15.75" customHeight="1">
      <c r="A14" s="53"/>
    </row>
    <row r="15" spans="1:13" ht="15.75" customHeight="1">
      <c r="F15" s="51"/>
    </row>
    <row r="16" spans="1:13" ht="15.75" customHeight="1">
      <c r="F16" s="51"/>
    </row>
    <row r="18" spans="6:6" ht="15.75" customHeight="1">
      <c r="F18" s="51"/>
    </row>
    <row r="19" spans="6:6" ht="15.75" customHeight="1">
      <c r="F19" s="51"/>
    </row>
    <row r="20" spans="6:6" ht="15.75" customHeight="1">
      <c r="F20" s="51"/>
    </row>
    <row r="21" spans="6:6" ht="15.75" customHeight="1">
      <c r="F21" s="51"/>
    </row>
    <row r="22" spans="6:6" ht="15.75" customHeight="1">
      <c r="F22" s="51"/>
    </row>
    <row r="23" spans="6:6" ht="15.75" customHeight="1">
      <c r="F23" s="51"/>
    </row>
    <row r="24" spans="6:6" ht="15.75" customHeight="1">
      <c r="F24" s="51"/>
    </row>
    <row r="25" spans="6:6" ht="15.75" customHeight="1">
      <c r="F25" s="51"/>
    </row>
    <row r="26" spans="6:6" ht="15.75" customHeight="1">
      <c r="F26" s="51"/>
    </row>
    <row r="27" spans="6:6" ht="15.75" customHeight="1">
      <c r="F27" s="51"/>
    </row>
    <row r="28" spans="6:6" ht="15.75" customHeight="1">
      <c r="F28" s="51"/>
    </row>
    <row r="29" spans="6:6" ht="15.75" customHeight="1">
      <c r="F29" s="51"/>
    </row>
    <row r="30" spans="6:6" ht="15.75" customHeight="1">
      <c r="F30" s="51"/>
    </row>
    <row r="31" spans="6:6" ht="15.75" customHeight="1">
      <c r="F31" s="51"/>
    </row>
    <row r="32" spans="6:6" ht="15.75" customHeight="1">
      <c r="F32" s="51"/>
    </row>
    <row r="33" spans="6:6" ht="15.75" customHeight="1">
      <c r="F33" s="51"/>
    </row>
    <row r="34" spans="6:6" ht="15.75" customHeight="1">
      <c r="F34" s="51"/>
    </row>
    <row r="35" spans="6:6" ht="15.75" customHeight="1">
      <c r="F35" s="51"/>
    </row>
    <row r="36" spans="6:6" ht="15.75" customHeight="1">
      <c r="F36" s="51"/>
    </row>
    <row r="37" spans="6:6" ht="15.75" customHeight="1">
      <c r="F37" s="51"/>
    </row>
    <row r="38" spans="6:6" ht="15.75" customHeight="1">
      <c r="F38" s="51"/>
    </row>
    <row r="39" spans="6:6" ht="15.75" customHeight="1">
      <c r="F39" s="51"/>
    </row>
    <row r="40" spans="6:6" ht="15.75" customHeight="1">
      <c r="F40" s="51"/>
    </row>
    <row r="41" spans="6:6" ht="15.75" customHeight="1">
      <c r="F41" s="51"/>
    </row>
    <row r="42" spans="6:6" ht="15.75" customHeight="1">
      <c r="F42" s="51"/>
    </row>
    <row r="43" spans="6:6" ht="15.75" customHeight="1">
      <c r="F43" s="51"/>
    </row>
    <row r="44" spans="6:6" ht="15.75" customHeight="1">
      <c r="F44" s="51"/>
    </row>
    <row r="45" spans="6:6" ht="15.75" customHeight="1">
      <c r="F45" s="51"/>
    </row>
    <row r="46" spans="6:6" ht="15.75" customHeight="1">
      <c r="F46" s="51"/>
    </row>
  </sheetData>
  <sheetProtection password="E960" sheet="1" objects="1" scenarios="1"/>
  <phoneticPr fontId="1"/>
  <pageMargins left="0.78700000000000003" right="0.78700000000000003" top="0.98399999999999999" bottom="0.98399999999999999" header="0.51200000000000001" footer="0.51200000000000001"/>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国民健康保険税試算</vt:lpstr>
      <vt:lpstr>入力例</vt:lpstr>
      <vt:lpstr>ご利用にあたって（注意事項）</vt:lpstr>
      <vt:lpstr>数式</vt:lpstr>
      <vt:lpstr>税率設定</vt:lpstr>
      <vt:lpstr>国民健康保険税試算!Print_Area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2025-01-30T07:24:11Z</dcterms:modified>
</cp:coreProperties>
</file>